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75" windowWidth="15480" windowHeight="9270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<sst xmlns="http://schemas.openxmlformats.org/spreadsheetml/2006/main" count="202" uniqueCount="185">
  <si>
    <t>тыс.руб.</t>
  </si>
  <si>
    <t>Код классификации</t>
  </si>
  <si>
    <t>Наименование показателей</t>
  </si>
  <si>
    <t>План 2014г. (МО р.п.Огаревка и МО Костомаровское</t>
  </si>
  <si>
    <t>Исполнено на 1.10.2014г.</t>
  </si>
  <si>
    <t>Ожидаемое исполнение 2014г.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</si>
  <si>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</si>
  <si>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</si>
  <si>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</si>
  <si>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</si>
  <si>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</si>
  <si>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</si>
  <si>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</si>
  <si>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</si>
  <si>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</si>
  <si>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</si>
  <si>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</si>
  <si>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</si>
  <si>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000 1 05 00000 00 0000 000</t>
  </si>
  <si>
    <t>НАЛОГИ НА СОВОКУПНЫЙ ДОХОД</t>
  </si>
  <si>
    <t>000 1 05 03010 01 0000 110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</si>
  <si>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</si>
  <si>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</si>
  <si>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</si>
  <si>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</si>
  <si>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</si>
  <si>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</si>
  <si>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</si>
  <si>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</si>
  <si>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</si>
  <si>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</si>
  <si>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</si>
  <si>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Земмельный налог, взимаемый по ставкам, установленным в соответствии с подпунктом 2 пункта 1 статьи 394 НК РФ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</si>
  <si>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</si>
  <si>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</si>
  <si>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</si>
  <si>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</si>
  <si>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</si>
  <si>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</si>
  <si>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</si>
  <si>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</si>
  <si>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</si>
  <si>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</si>
  <si>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</si>
  <si>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</si>
  <si>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</si>
  <si>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</si>
  <si>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</si>
  <si>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</si>
  <si>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</si>
  <si>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>000 1 11 05013 10 0000 120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</si>
  <si>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</si>
  <si>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</si>
  <si>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</si>
  <si>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</si>
  <si>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000 1 11 09000 00 0000 120</t>
  </si>
  <si>
    <t>000 1 11 09045 10 0000 120</t>
  </si>
  <si>
    <t>000 1 13 00000 00 0000 130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</si>
  <si>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</si>
  <si>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</si>
  <si>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</si>
  <si>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</si>
  <si>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</si>
  <si>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000 1 13 02000 00 0000 130</t>
  </si>
  <si>
    <t>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</si>
  <si>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</si>
  <si>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</si>
  <si>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</si>
  <si>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</si>
  <si>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</si>
  <si>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</si>
  <si>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</si>
  <si>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</si>
  <si>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</si>
  <si>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</si>
  <si>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</si>
  <si>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</si>
  <si>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</si>
  <si>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000 116 00000 00 0000 000</t>
  </si>
  <si>
    <t>ШТРАФЫ, САНКЦИИ, ВОЗМЕЩЕНИЕ УЩЕРБА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</si>
  <si>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</si>
  <si>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</si>
  <si>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000 1 17 00 000 00 0000 000</t>
  </si>
  <si>
    <t>ПРОЧИЕ НЕНАЛОГОВЫЕ ДОХОДЫ</t>
  </si>
  <si>
    <t>000 1 17 01050 10 0000 180</t>
  </si>
  <si>
    <t>Невыясненные поступления, зачисляемые в бюджет поселений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</si>
  <si>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</si>
  <si>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</si>
  <si>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</si>
  <si>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</si>
  <si>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</si>
  <si>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</si>
  <si>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</si>
  <si>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</si>
  <si>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</si>
  <si>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</si>
  <si>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</si>
  <si>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на выравнивание бюджетной обеспеченности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</si>
  <si>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</si>
  <si>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</si>
  <si>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</si>
  <si>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</si>
  <si>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</si>
  <si>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</si>
  <si>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</si>
  <si>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</si>
  <si>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</si>
  <si>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</si>
  <si>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</si>
  <si>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</si>
  <si>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000 2 02 04041 10 0000 151</t>
  </si>
  <si>
    <t>Межбюджетные трансферта, передаваемые бюджетам поселений наподключение общедоступных библиотек Российской Федерации к сети Интернет и развитие системы библиотечного дела с учетом задания расширения информационных технологий и оцифровки</t>
  </si>
  <si>
    <t>000 202 04052 10 0000 151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</si>
  <si>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</si>
  <si>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</si>
  <si>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</si>
  <si>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</si>
  <si>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</si>
  <si>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межбюджетные трансферты на поддержку коммунальной инфраструктуры (ст.99 9 8434)</t>
  </si>
  <si>
    <t>Закон Тульской области "О библиотечном деле"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</si>
  <si>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</si>
  <si>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Подпрограмма "Газификация населенных пунктов"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</si>
  <si>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ПП "Преодоление последствий радиационных аварий в Тульской области"</t>
  </si>
  <si>
    <t>народный бюджет</t>
  </si>
  <si>
    <t>Дорожный фонд МО Щекинский район</t>
  </si>
  <si>
    <t>межбюджетные трансферты на решение вопросов местного значения (взнос муниципального образования в уставной капитал)</t>
  </si>
  <si>
    <t>МП "Охрана окружающей среды в МО Щекинский район"</t>
  </si>
  <si>
    <t>ФЦП "Преодоление последствий радиационных аварий  на период до 2015 года"</t>
  </si>
  <si>
    <t>000 2 04 00000 00 0000 000</t>
  </si>
  <si>
    <t>БЕЗВОЗМЕЗДНЫЕ ПОСТУПЛЕНИЯ ОТ НЕГОСУДАРСТВЕННЫХ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</si>
  <si>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</si>
  <si>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</si>
  <si>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</si>
  <si>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</si>
  <si>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000 2 07 0000000 0000 000</t>
  </si>
  <si>
    <t>ПРОЧИЕ БЕЗВОЗМЕЗДНЫЕ ПОСТУПЛЕНИЯ</t>
  </si>
  <si>
    <t>000 207 05020 10 0000 180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</si>
  <si>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</si>
  <si>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</si>
  <si>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</si>
  <si>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</si>
  <si>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</si>
  <si>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</si>
  <si>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 xml:space="preserve">налоговые </t>
  </si>
  <si>
    <t>неналоговые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</si>
  <si>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</si>
  <si>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</si>
  <si>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</si>
  <si>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</si>
  <si>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</si>
  <si>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</si>
  <si>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</si>
  <si>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</si>
  <si>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Подпрограмма "Модернизация и капитальный ремонт объектов коммунальной инфраструктуры"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</si>
  <si>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</si>
  <si>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</si>
  <si>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>000 1 06 06043 00 0000 110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</si>
  <si>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</si>
  <si>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</si>
  <si>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>гранд</t>
  </si>
  <si>
    <t>Приложение №2</t>
  </si>
  <si>
    <t>Межбюджетные трансферты (дорожная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парковок)</t>
  </si>
  <si>
    <t>Межбюджетные трансферты(организация в границах поселения электро-,тепло-, газо-, и водоснабжения населения, водоотведения, снабжение населения топливом)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</si>
  <si>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муниципаьного жилого фонда, создание условий для жилищного строительства, осуществление муниципального жилищного фонда, создание условий для жилищного строительства,  осуществление муниципального жилищного контроля, а также иных полномочий оргтнов местного самоуправления в соответствии с жилищным законодательством в рамках муниципальной программы муниципального образования Огаревское  Щекинскинского района "Улучшение жилищных условий граждан и комплексное развитие коммунальной инфраструктуры в муниципальном образовании Щекинский район"</t>
  </si>
  <si>
    <t>межбюджетные трансферты, 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</si>
  <si>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 xml:space="preserve">Межбюджетные трансферты на осуществление части полномочий по вопросу дорожной деятельности в части содержания автомобильных дорог местного значения в зимний период органам местного самоуправления муниципальных образований Щекинского района в рамках МП МО </t>
  </si>
  <si>
    <t>межбюджетные трансферты на оплату труда работникам муниципальных учреждений культурно-досугового типа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</si>
  <si>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</si>
  <si>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</si>
  <si>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Сумма налоговых, неналоговых доходов (за вычетом доходов от продаж), дотаций из бюджетов других уровней</t>
  </si>
  <si>
    <t>Единый  сельскохозяйственный налог (сумма платежа(перерасчеты, недоимка и задолженность по соответствующему платежу, в том числе по отмененному)</t>
  </si>
  <si>
    <t>ДОХОДЫ ОТ ИСПОТЛЬЗОВАНИЯ ИМУЩЕСТВА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</si>
  <si>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</si>
  <si>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000 1 17 01 000 00 0000 180</t>
  </si>
  <si>
    <t>Невыясненные поступления, зачисляемые в бюджет сельских поселений поселений</t>
  </si>
  <si>
    <t>ПРОЕКТ</t>
  </si>
  <si>
    <t>к   решению Собрания депутатов МО Огаревское "Об исполнении бюджета МО Огаревское Щекинского района за 2017 г."</t>
  </si>
  <si>
    <t>Отчет об исполнении доходов по главным администраторам доходов бюджета  МО Огаревское по кодам видов доходов, подвидов доходов, классификации операций сектора государственного упарвления, относящихся к доходам бюджета за 2017 год</t>
  </si>
  <si>
    <t>Утверждено на 2017 год</t>
  </si>
  <si>
    <t>Исполнено на 01.01.2018</t>
  </si>
  <si>
    <t>000 2 02 45148 00 0000 151</t>
  </si>
  <si>
    <t>000 2 02 45148 10 0000 151</t>
  </si>
  <si>
    <t>межбюджетные трансферты на государственную поддержку лучших работников культуры муниципальных учреждений культуры, находящихся на территории сельских поселений</t>
  </si>
  <si>
    <t>000 1 16 5104002 0000 140</t>
  </si>
  <si>
    <t>Денежные взыскания (штрафы)установленные законами Российской Федерации за несоблюдение муниципальных правовых актов,  зачисляемые в бюджеты поселений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</si>
</sst>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0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0" fontId="48" fillId="2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6" borderId="7" applyNumberFormat="0" applyAlignment="0" applyProtection="0"/>
    <xf numFmtId="0" fontId="3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0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31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7" fillId="31" borderId="10" xfId="0" applyFont="1" applyFill="1" applyBorder="1" applyAlignment="1">
      <alignment vertical="top" wrapText="1"/>
    </xf>
    <xf numFmtId="0" fontId="8" fillId="31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horizontal="justify" vertical="top" wrapText="1"/>
    </xf>
    <xf numFmtId="0" fontId="23" fillId="32" borderId="10" xfId="0" applyNumberFormat="1" applyFont="1" applyFill="1" applyBorder="1" applyAlignment="1">
      <alignment horizontal="center" vertical="top"/>
    </xf>
    <xf numFmtId="0" fontId="23" fillId="32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justify" vertical="top" wrapText="1"/>
    </xf>
    <xf numFmtId="0" fontId="24" fillId="0" borderId="10" xfId="0" applyNumberFormat="1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10" xfId="58" applyNumberFormat="1" applyFont="1" applyFill="1" applyBorder="1" applyAlignment="1">
      <alignment horizontal="justify" vertical="top" wrapText="1"/>
    </xf>
    <xf numFmtId="0" fontId="23" fillId="0" borderId="10" xfId="0" applyNumberFormat="1" applyFont="1" applyFill="1" applyBorder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1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23" fillId="32" borderId="10" xfId="0" applyNumberFormat="1" applyFont="1" applyFill="1" applyBorder="1" applyAlignment="1">
      <alignment horizontal="center" vertical="top"/>
    </xf>
    <xf numFmtId="0" fontId="23" fillId="32" borderId="10" xfId="58" applyNumberFormat="1" applyFont="1" applyFill="1" applyBorder="1" applyAlignment="1">
      <alignment horizontal="justify" vertical="top" wrapText="1"/>
    </xf>
    <xf numFmtId="0" fontId="23" fillId="32" borderId="12" xfId="0" applyNumberFormat="1" applyFont="1" applyFill="1" applyBorder="1" applyAlignment="1">
      <alignment horizontal="center" vertical="top"/>
    </xf>
    <xf numFmtId="0" fontId="13" fillId="0" borderId="12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top"/>
    </xf>
    <xf numFmtId="0" fontId="0" fillId="0" borderId="12" xfId="0" applyFill="1" applyBorder="1" applyAlignment="1">
      <alignment vertical="top"/>
    </xf>
    <xf numFmtId="0" fontId="8" fillId="31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31" borderId="13" xfId="0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3" xfId="0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right"/>
    </xf>
    <xf numFmtId="0" fontId="6" fillId="32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32" borderId="13" xfId="0" applyFill="1" applyBorder="1" applyAlignment="1">
      <alignment horizontal="right"/>
    </xf>
    <xf numFmtId="0" fontId="0" fillId="32" borderId="13" xfId="0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172" fontId="0" fillId="0" borderId="10" xfId="0" applyNumberForma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4" xfId="0" applyFill="1" applyBorder="1" applyAlignment="1">
      <alignment/>
    </xf>
    <xf numFmtId="0" fontId="29" fillId="0" borderId="0" xfId="0" applyFont="1" applyAlignment="1">
      <alignment horizontal="right" wrapText="1"/>
    </xf>
    <xf numFmtId="0" fontId="29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3" fillId="0" borderId="10" xfId="58" applyNumberFormat="1" applyFont="1" applyFill="1" applyBorder="1" applyAlignment="1">
      <alignment horizontal="justify" wrapText="1"/>
    </xf>
    <xf numFmtId="0" fontId="13" fillId="34" borderId="10" xfId="0" applyNumberFormat="1" applyFont="1" applyFill="1" applyBorder="1" applyAlignment="1">
      <alignment horizontal="justify" wrapText="1"/>
    </xf>
    <xf numFmtId="0" fontId="13" fillId="34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left" vertical="center" wrapText="1"/>
    </xf>
    <xf numFmtId="0" fontId="23" fillId="32" borderId="10" xfId="58" applyNumberFormat="1" applyFont="1" applyFill="1" applyBorder="1" applyAlignment="1">
      <alignment horizontal="justify" wrapText="1"/>
    </xf>
    <xf numFmtId="0" fontId="23" fillId="32" borderId="12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3" xfId="0" applyFill="1" applyBorder="1" applyAlignment="1">
      <alignment wrapText="1"/>
    </xf>
    <xf numFmtId="0" fontId="18" fillId="25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94">
      <selection activeCell="L88" sqref="L88"/>
    </sheetView>
  </sheetViews>
  <sheetFormatPr defaultColWidth="9.140625" defaultRowHeight="15"/>
  <cols>
    <col min="1" max="1" width="24.140625" style="1" customWidth="1"/>
    <col min="2" max="2" width="42.57421875" style="1" customWidth="1"/>
    <col min="3" max="3" width="10.57421875" style="1" hidden="1" customWidth="1"/>
    <col min="4" max="4" width="11.57421875" style="1" hidden="1" customWidth="1"/>
    <col min="5" max="5" width="0.2890625" style="1" hidden="1" customWidth="1"/>
    <col min="6" max="7" width="10.140625" style="1" customWidth="1"/>
    <col min="8" max="8" width="9.140625" style="1" customWidth="1"/>
    <col min="9" max="9" width="11.57421875" style="1" customWidth="1"/>
    <col min="10" max="16384" width="9.140625" style="1" customWidth="1"/>
  </cols>
  <sheetData>
    <row r="1" spans="2:6" ht="2.25" customHeight="1">
      <c r="B1" s="117"/>
      <c r="C1" s="118"/>
      <c r="D1" s="118"/>
      <c r="E1" s="118"/>
      <c r="F1" s="118"/>
    </row>
    <row r="2" spans="2:6" ht="13.5" customHeight="1" hidden="1">
      <c r="B2" s="117"/>
      <c r="C2" s="118"/>
      <c r="D2" s="118"/>
      <c r="E2" s="118"/>
      <c r="F2" s="119"/>
    </row>
    <row r="3" spans="2:6" ht="15" hidden="1">
      <c r="B3" s="117"/>
      <c r="C3" s="118"/>
      <c r="D3" s="118"/>
      <c r="E3" s="118"/>
      <c r="F3" s="118"/>
    </row>
    <row r="4" spans="2:6" ht="15">
      <c r="B4" s="99"/>
      <c r="C4" s="100"/>
      <c r="D4" s="100"/>
      <c r="E4" s="100"/>
      <c r="F4" s="100"/>
    </row>
    <row r="5" spans="2:7" ht="15">
      <c r="B5" s="99"/>
      <c r="C5" s="100"/>
      <c r="D5" s="100"/>
      <c r="E5" s="100"/>
      <c r="F5" s="121" t="s">
        <v>160</v>
      </c>
      <c r="G5" s="121"/>
    </row>
    <row r="6" spans="2:7" ht="24" customHeight="1">
      <c r="B6" s="122" t="s">
        <v>176</v>
      </c>
      <c r="C6" s="121"/>
      <c r="D6" s="121"/>
      <c r="E6" s="121"/>
      <c r="F6" s="121"/>
      <c r="G6" s="121"/>
    </row>
    <row r="7" spans="2:7" ht="14.25" customHeight="1">
      <c r="B7" s="99"/>
      <c r="C7" s="100"/>
      <c r="D7" s="100"/>
      <c r="E7" s="100"/>
      <c r="F7" s="102" t="s">
        <v>175</v>
      </c>
      <c r="G7" s="103"/>
    </row>
    <row r="8" spans="2:6" ht="1.5" customHeight="1">
      <c r="B8" s="99"/>
      <c r="C8" s="100"/>
      <c r="D8" s="100"/>
      <c r="E8" s="100"/>
      <c r="F8" s="100"/>
    </row>
    <row r="9" spans="2:6" ht="15" hidden="1">
      <c r="B9" s="99"/>
      <c r="C9" s="100"/>
      <c r="D9" s="100"/>
      <c r="E9" s="100"/>
      <c r="F9" s="100"/>
    </row>
    <row r="10" spans="2:6" ht="15" hidden="1">
      <c r="B10" s="99"/>
      <c r="C10" s="100"/>
      <c r="D10" s="100"/>
      <c r="E10" s="100"/>
      <c r="F10" s="100"/>
    </row>
    <row r="11" spans="2:6" ht="15" hidden="1">
      <c r="B11" s="99"/>
      <c r="C11" s="100"/>
      <c r="D11" s="100"/>
      <c r="E11" s="100"/>
      <c r="F11" s="100"/>
    </row>
    <row r="12" spans="2:4" ht="15" hidden="1">
      <c r="B12" s="2"/>
      <c r="C12" s="2"/>
      <c r="D12" s="3"/>
    </row>
    <row r="13" spans="1:6" ht="84" customHeight="1">
      <c r="A13" s="120" t="s">
        <v>177</v>
      </c>
      <c r="B13" s="119"/>
      <c r="C13" s="119"/>
      <c r="D13" s="119"/>
      <c r="E13" s="119"/>
      <c r="F13" s="119"/>
    </row>
    <row r="14" spans="1:4" ht="15" hidden="1">
      <c r="A14" s="4"/>
      <c r="B14" s="4"/>
      <c r="C14" s="4"/>
      <c r="D14" s="4"/>
    </row>
    <row r="15" spans="1:5" ht="15">
      <c r="A15" s="5"/>
      <c r="B15" s="5"/>
      <c r="C15" s="5"/>
      <c r="D15" s="3" t="s">
        <v>0</v>
      </c>
      <c r="E15" s="6"/>
    </row>
    <row r="16" spans="1:7" s="10" customFormat="1" ht="49.5" customHeight="1">
      <c r="A16" s="7" t="s">
        <v>1</v>
      </c>
      <c r="B16" s="7" t="s">
        <v>2</v>
      </c>
      <c r="C16" s="8" t="s">
        <v>3</v>
      </c>
      <c r="D16" s="9" t="s">
        <v>4</v>
      </c>
      <c r="E16" s="9" t="s">
        <v>5</v>
      </c>
      <c r="F16" s="78" t="s">
        <v>178</v>
      </c>
      <c r="G16" s="95" t="s">
        <v>179</v>
      </c>
    </row>
    <row r="17" spans="1:7" ht="24.75" customHeight="1">
      <c r="A17" s="29" t="s">
        <v>6</v>
      </c>
      <c r="B17" s="76" t="s">
        <v>7</v>
      </c>
      <c r="C17" s="11">
        <f>C18+C25+C27+C35+C38+C42+C49+C58+C67+C65</f>
        <v>11277.5</v>
      </c>
      <c r="D17" s="11">
        <f>D18+D25+D27+D35+D38+D42+D49+D58+D67+D65</f>
        <v>6340.500000000001</v>
      </c>
      <c r="E17" s="11">
        <f>E18+E25+E27+E35+E38+E42+E49+E58+E67+E65</f>
        <v>8616.3</v>
      </c>
      <c r="F17" s="79">
        <f>F18+F25+F27+F35+F38+F42+F49+F58+F67+F65+F54</f>
        <v>10999.599999999999</v>
      </c>
      <c r="G17" s="96">
        <f>G18+G27+G35+G58+G54+G56+G70</f>
        <v>11385.4</v>
      </c>
    </row>
    <row r="18" spans="1:7" ht="15">
      <c r="A18" s="31" t="s">
        <v>8</v>
      </c>
      <c r="B18" s="32" t="s">
        <v>9</v>
      </c>
      <c r="C18" s="12">
        <f>C19</f>
        <v>1742.8</v>
      </c>
      <c r="D18" s="13">
        <f>D19</f>
        <v>1079.3000000000002</v>
      </c>
      <c r="E18" s="13">
        <f>E19</f>
        <v>1729.3999999999999</v>
      </c>
      <c r="F18" s="80">
        <f>F19</f>
        <v>323.79999999999995</v>
      </c>
      <c r="G18" s="96">
        <f>G19+G22</f>
        <v>315.8</v>
      </c>
    </row>
    <row r="19" spans="1:7" ht="21" customHeight="1">
      <c r="A19" s="33" t="s">
        <v>10</v>
      </c>
      <c r="B19" s="34" t="s">
        <v>11</v>
      </c>
      <c r="C19" s="14">
        <f>C20+C21+C23+C24</f>
        <v>1742.8</v>
      </c>
      <c r="D19" s="15">
        <f>D20+D21+D23+D24</f>
        <v>1079.3000000000002</v>
      </c>
      <c r="E19" s="15">
        <f>E20+E21+E23+E24</f>
        <v>1729.3999999999999</v>
      </c>
      <c r="F19" s="81">
        <f>F20+F21+F23+F24</f>
        <v>323.79999999999995</v>
      </c>
      <c r="G19" s="96">
        <f>G20+G21+G23</f>
        <v>315.6</v>
      </c>
    </row>
    <row r="20" spans="1:7" ht="64.5" customHeight="1">
      <c r="A20" s="35" t="s">
        <v>12</v>
      </c>
      <c r="B20" s="36" t="s">
        <v>13</v>
      </c>
      <c r="C20" s="16">
        <f>292.1+1413.1</f>
        <v>1705.1999999999998</v>
      </c>
      <c r="D20" s="17">
        <v>1054.4</v>
      </c>
      <c r="E20" s="17">
        <v>1701.3</v>
      </c>
      <c r="F20" s="82">
        <v>318.4</v>
      </c>
      <c r="G20" s="96">
        <v>310.3</v>
      </c>
    </row>
    <row r="21" spans="1:7" ht="63" customHeight="1">
      <c r="A21" s="35" t="s">
        <v>14</v>
      </c>
      <c r="B21" s="36" t="s">
        <v>145</v>
      </c>
      <c r="C21" s="16">
        <v>9.7</v>
      </c>
      <c r="D21" s="17"/>
      <c r="E21" s="17">
        <v>0</v>
      </c>
      <c r="F21" s="82"/>
      <c r="G21" s="96">
        <v>2.2</v>
      </c>
    </row>
    <row r="22" spans="1:7" ht="63" customHeight="1">
      <c r="A22" s="35" t="s">
        <v>20</v>
      </c>
      <c r="B22" s="36" t="s">
        <v>170</v>
      </c>
      <c r="C22" s="16"/>
      <c r="D22" s="17"/>
      <c r="E22" s="17"/>
      <c r="F22" s="82"/>
      <c r="G22" s="96">
        <v>0.2</v>
      </c>
    </row>
    <row r="23" spans="1:7" ht="36" customHeight="1">
      <c r="A23" s="35" t="s">
        <v>15</v>
      </c>
      <c r="B23" s="36" t="s">
        <v>16</v>
      </c>
      <c r="C23" s="16">
        <f>4.9+23</f>
        <v>27.9</v>
      </c>
      <c r="D23" s="17">
        <v>24.9</v>
      </c>
      <c r="E23" s="17">
        <v>28.1</v>
      </c>
      <c r="F23" s="82">
        <v>5.4</v>
      </c>
      <c r="G23" s="96">
        <v>3.1</v>
      </c>
    </row>
    <row r="24" spans="1:7" ht="72" hidden="1">
      <c r="A24" s="35" t="s">
        <v>17</v>
      </c>
      <c r="B24" s="36" t="s">
        <v>146</v>
      </c>
      <c r="C24" s="16"/>
      <c r="D24" s="17"/>
      <c r="E24" s="17"/>
      <c r="F24" s="82"/>
      <c r="G24" s="96"/>
    </row>
    <row r="25" spans="1:7" ht="15" hidden="1">
      <c r="A25" s="31" t="s">
        <v>18</v>
      </c>
      <c r="B25" s="37" t="s">
        <v>19</v>
      </c>
      <c r="C25" s="12">
        <f>C26</f>
        <v>0</v>
      </c>
      <c r="D25" s="13">
        <f>D26</f>
        <v>0</v>
      </c>
      <c r="E25" s="13">
        <f>E26</f>
        <v>0</v>
      </c>
      <c r="F25" s="80">
        <f>F26</f>
        <v>0</v>
      </c>
      <c r="G25" s="96"/>
    </row>
    <row r="26" spans="1:7" ht="9" customHeight="1" hidden="1">
      <c r="A26" s="35" t="s">
        <v>20</v>
      </c>
      <c r="B26" s="36" t="s">
        <v>21</v>
      </c>
      <c r="C26" s="16"/>
      <c r="D26" s="17"/>
      <c r="E26" s="17"/>
      <c r="F26" s="82"/>
      <c r="G26" s="96"/>
    </row>
    <row r="27" spans="1:7" ht="15">
      <c r="A27" s="31" t="s">
        <v>22</v>
      </c>
      <c r="B27" s="37" t="s">
        <v>23</v>
      </c>
      <c r="C27" s="12">
        <f>C28+C30</f>
        <v>8930</v>
      </c>
      <c r="D27" s="13">
        <f>D28+D30</f>
        <v>4454.200000000001</v>
      </c>
      <c r="E27" s="13">
        <f>E28+E30</f>
        <v>5962.8</v>
      </c>
      <c r="F27" s="80">
        <f>F28+F30</f>
        <v>10094.099999999999</v>
      </c>
      <c r="G27" s="96">
        <f>G28+G30</f>
        <v>10395.800000000001</v>
      </c>
    </row>
    <row r="28" spans="1:7" ht="15">
      <c r="A28" s="38" t="s">
        <v>24</v>
      </c>
      <c r="B28" s="39" t="s">
        <v>25</v>
      </c>
      <c r="C28" s="16">
        <f>C29</f>
        <v>110</v>
      </c>
      <c r="D28" s="17">
        <f>D29</f>
        <v>45.6</v>
      </c>
      <c r="E28" s="17">
        <f>E29</f>
        <v>91</v>
      </c>
      <c r="F28" s="82">
        <f>F29</f>
        <v>225.3</v>
      </c>
      <c r="G28" s="96">
        <f>G29</f>
        <v>354.7</v>
      </c>
    </row>
    <row r="29" spans="1:7" ht="27" customHeight="1">
      <c r="A29" s="35" t="s">
        <v>26</v>
      </c>
      <c r="B29" s="36" t="s">
        <v>27</v>
      </c>
      <c r="C29" s="16">
        <f>13+97</f>
        <v>110</v>
      </c>
      <c r="D29" s="17">
        <v>45.6</v>
      </c>
      <c r="E29" s="17">
        <v>91</v>
      </c>
      <c r="F29" s="82">
        <v>225.3</v>
      </c>
      <c r="G29" s="96">
        <v>354.7</v>
      </c>
    </row>
    <row r="30" spans="1:7" ht="15">
      <c r="A30" s="38" t="s">
        <v>28</v>
      </c>
      <c r="B30" s="39" t="s">
        <v>29</v>
      </c>
      <c r="C30" s="16">
        <f>C31+C33</f>
        <v>8820</v>
      </c>
      <c r="D30" s="17">
        <f>D31+D33</f>
        <v>4408.6</v>
      </c>
      <c r="E30" s="17">
        <f>E31+E33</f>
        <v>5871.8</v>
      </c>
      <c r="F30" s="82">
        <f>F31+F33</f>
        <v>9868.8</v>
      </c>
      <c r="G30" s="96">
        <f>G31+G33</f>
        <v>10041.1</v>
      </c>
    </row>
    <row r="31" spans="1:7" ht="36.75" customHeight="1">
      <c r="A31" s="35" t="s">
        <v>30</v>
      </c>
      <c r="B31" s="40" t="s">
        <v>31</v>
      </c>
      <c r="C31" s="16">
        <f>C32</f>
        <v>2215</v>
      </c>
      <c r="D31" s="17">
        <f>D32</f>
        <v>1285.8</v>
      </c>
      <c r="E31" s="17">
        <f>E32</f>
        <v>2028.2</v>
      </c>
      <c r="F31" s="82">
        <f>F32</f>
        <v>3729.4</v>
      </c>
      <c r="G31" s="96">
        <f>G32</f>
        <v>2479.9</v>
      </c>
    </row>
    <row r="32" spans="1:7" ht="60.75" customHeight="1">
      <c r="A32" s="33" t="s">
        <v>158</v>
      </c>
      <c r="B32" s="41" t="s">
        <v>157</v>
      </c>
      <c r="C32" s="14">
        <f>87+2128</f>
        <v>2215</v>
      </c>
      <c r="D32" s="15">
        <v>1285.8</v>
      </c>
      <c r="E32" s="15">
        <v>2028.2</v>
      </c>
      <c r="F32" s="81">
        <v>3729.4</v>
      </c>
      <c r="G32" s="96">
        <v>2479.9</v>
      </c>
    </row>
    <row r="33" spans="1:7" ht="27.75" customHeight="1">
      <c r="A33" s="35" t="s">
        <v>156</v>
      </c>
      <c r="B33" s="40" t="s">
        <v>32</v>
      </c>
      <c r="C33" s="16">
        <f>C34</f>
        <v>6605</v>
      </c>
      <c r="D33" s="17">
        <f>D34</f>
        <v>3122.8</v>
      </c>
      <c r="E33" s="17">
        <f>E34</f>
        <v>3843.6</v>
      </c>
      <c r="F33" s="82">
        <f>F34</f>
        <v>6139.4</v>
      </c>
      <c r="G33" s="96">
        <f>G34</f>
        <v>7561.2</v>
      </c>
    </row>
    <row r="34" spans="1:7" ht="49.5" customHeight="1">
      <c r="A34" s="33" t="s">
        <v>155</v>
      </c>
      <c r="B34" s="41" t="s">
        <v>154</v>
      </c>
      <c r="C34" s="14">
        <f>3424+3181</f>
        <v>6605</v>
      </c>
      <c r="D34" s="15">
        <v>3122.8</v>
      </c>
      <c r="E34" s="15">
        <v>3843.6</v>
      </c>
      <c r="F34" s="81">
        <v>6139.4</v>
      </c>
      <c r="G34" s="96">
        <v>7561.2</v>
      </c>
    </row>
    <row r="35" spans="1:7" ht="15">
      <c r="A35" s="31" t="s">
        <v>33</v>
      </c>
      <c r="B35" s="37" t="s">
        <v>34</v>
      </c>
      <c r="C35" s="12">
        <f aca="true" t="shared" si="0" ref="C35:G36">C36</f>
        <v>38.1</v>
      </c>
      <c r="D35" s="13">
        <f t="shared" si="0"/>
        <v>23.8</v>
      </c>
      <c r="E35" s="13">
        <f t="shared" si="0"/>
        <v>31.7</v>
      </c>
      <c r="F35" s="80">
        <f t="shared" si="0"/>
        <v>31.7</v>
      </c>
      <c r="G35" s="96">
        <f t="shared" si="0"/>
        <v>7.9</v>
      </c>
    </row>
    <row r="36" spans="1:7" ht="36" customHeight="1">
      <c r="A36" s="35" t="s">
        <v>35</v>
      </c>
      <c r="B36" s="36" t="s">
        <v>36</v>
      </c>
      <c r="C36" s="16">
        <f t="shared" si="0"/>
        <v>38.1</v>
      </c>
      <c r="D36" s="17">
        <f t="shared" si="0"/>
        <v>23.8</v>
      </c>
      <c r="E36" s="17">
        <f t="shared" si="0"/>
        <v>31.7</v>
      </c>
      <c r="F36" s="82">
        <f t="shared" si="0"/>
        <v>31.7</v>
      </c>
      <c r="G36" s="96">
        <f t="shared" si="0"/>
        <v>7.9</v>
      </c>
    </row>
    <row r="37" spans="1:7" ht="60">
      <c r="A37" s="35" t="s">
        <v>37</v>
      </c>
      <c r="B37" s="40" t="s">
        <v>38</v>
      </c>
      <c r="C37" s="16">
        <f>9.1+29</f>
        <v>38.1</v>
      </c>
      <c r="D37" s="17">
        <v>23.8</v>
      </c>
      <c r="E37" s="17">
        <v>31.7</v>
      </c>
      <c r="F37" s="82">
        <v>31.7</v>
      </c>
      <c r="G37" s="96">
        <v>7.9</v>
      </c>
    </row>
    <row r="38" spans="1:7" ht="15" customHeight="1" hidden="1">
      <c r="A38" s="31" t="s">
        <v>39</v>
      </c>
      <c r="B38" s="37" t="s">
        <v>40</v>
      </c>
      <c r="C38" s="12">
        <f aca="true" t="shared" si="1" ref="C38:F40">C39</f>
        <v>0</v>
      </c>
      <c r="D38" s="13">
        <f t="shared" si="1"/>
        <v>0</v>
      </c>
      <c r="E38" s="13">
        <f t="shared" si="1"/>
        <v>0</v>
      </c>
      <c r="F38" s="80">
        <f t="shared" si="1"/>
        <v>0</v>
      </c>
      <c r="G38" s="96"/>
    </row>
    <row r="39" spans="1:7" ht="0.75" customHeight="1" hidden="1">
      <c r="A39" s="35" t="s">
        <v>41</v>
      </c>
      <c r="B39" s="36" t="s">
        <v>42</v>
      </c>
      <c r="C39" s="16">
        <f t="shared" si="1"/>
        <v>0</v>
      </c>
      <c r="D39" s="17">
        <f t="shared" si="1"/>
        <v>0</v>
      </c>
      <c r="E39" s="17">
        <f t="shared" si="1"/>
        <v>0</v>
      </c>
      <c r="F39" s="82">
        <f t="shared" si="1"/>
        <v>0</v>
      </c>
      <c r="G39" s="96"/>
    </row>
    <row r="40" spans="1:7" ht="6.75" customHeight="1" hidden="1">
      <c r="A40" s="35" t="s">
        <v>43</v>
      </c>
      <c r="B40" s="36" t="s">
        <v>44</v>
      </c>
      <c r="C40" s="16">
        <f t="shared" si="1"/>
        <v>0</v>
      </c>
      <c r="D40" s="17">
        <f t="shared" si="1"/>
        <v>0</v>
      </c>
      <c r="E40" s="17">
        <f t="shared" si="1"/>
        <v>0</v>
      </c>
      <c r="F40" s="82">
        <f t="shared" si="1"/>
        <v>0</v>
      </c>
      <c r="G40" s="96"/>
    </row>
    <row r="41" spans="1:7" ht="9" customHeight="1" hidden="1">
      <c r="A41" s="35" t="s">
        <v>45</v>
      </c>
      <c r="B41" s="40" t="s">
        <v>46</v>
      </c>
      <c r="C41" s="16"/>
      <c r="D41" s="17"/>
      <c r="E41" s="17"/>
      <c r="F41" s="82"/>
      <c r="G41" s="96"/>
    </row>
    <row r="42" spans="1:7" ht="42" customHeight="1" hidden="1">
      <c r="A42" s="31" t="s">
        <v>47</v>
      </c>
      <c r="B42" s="37" t="s">
        <v>48</v>
      </c>
      <c r="C42" s="12">
        <f>C43+C47</f>
        <v>393</v>
      </c>
      <c r="D42" s="12">
        <f>D43+D47</f>
        <v>495.7</v>
      </c>
      <c r="E42" s="12">
        <f>E43+E47</f>
        <v>604.9</v>
      </c>
      <c r="F42" s="83">
        <v>0</v>
      </c>
      <c r="G42" s="96"/>
    </row>
    <row r="43" spans="1:7" s="19" customFormat="1" ht="61.5" customHeight="1" hidden="1">
      <c r="A43" s="38" t="s">
        <v>49</v>
      </c>
      <c r="B43" s="42" t="s">
        <v>147</v>
      </c>
      <c r="C43" s="18">
        <f>SUM(C44:C46)</f>
        <v>393</v>
      </c>
      <c r="D43" s="18">
        <f>SUM(D44:D46)</f>
        <v>495.7</v>
      </c>
      <c r="E43" s="18">
        <f>SUM(E44:E46)</f>
        <v>604.9</v>
      </c>
      <c r="F43" s="84"/>
      <c r="G43" s="97"/>
    </row>
    <row r="44" spans="1:7" ht="47.25" customHeight="1" hidden="1">
      <c r="A44" s="35" t="s">
        <v>50</v>
      </c>
      <c r="B44" s="40" t="s">
        <v>148</v>
      </c>
      <c r="C44" s="16">
        <f>114+279</f>
        <v>393</v>
      </c>
      <c r="D44" s="17">
        <v>495.7</v>
      </c>
      <c r="E44" s="17">
        <v>604.9</v>
      </c>
      <c r="F44" s="82"/>
      <c r="G44" s="96"/>
    </row>
    <row r="45" spans="1:7" ht="60" hidden="1">
      <c r="A45" s="35" t="s">
        <v>51</v>
      </c>
      <c r="B45" s="43" t="s">
        <v>52</v>
      </c>
      <c r="C45" s="16"/>
      <c r="D45" s="17"/>
      <c r="E45" s="17"/>
      <c r="F45" s="82"/>
      <c r="G45" s="96"/>
    </row>
    <row r="46" spans="1:7" ht="24" hidden="1">
      <c r="A46" s="35" t="s">
        <v>53</v>
      </c>
      <c r="B46" s="43" t="s">
        <v>54</v>
      </c>
      <c r="C46" s="16"/>
      <c r="D46" s="17"/>
      <c r="E46" s="17"/>
      <c r="F46" s="82"/>
      <c r="G46" s="96"/>
    </row>
    <row r="47" spans="1:7" ht="81" customHeight="1" hidden="1">
      <c r="A47" s="38" t="s">
        <v>55</v>
      </c>
      <c r="B47" s="44" t="s">
        <v>149</v>
      </c>
      <c r="C47" s="20">
        <f>C48</f>
        <v>0</v>
      </c>
      <c r="D47" s="20">
        <f>D48</f>
        <v>0</v>
      </c>
      <c r="E47" s="20">
        <f>E48</f>
        <v>0</v>
      </c>
      <c r="F47" s="85"/>
      <c r="G47" s="96"/>
    </row>
    <row r="48" spans="1:7" ht="17.25" customHeight="1" hidden="1">
      <c r="A48" s="35" t="s">
        <v>56</v>
      </c>
      <c r="B48" s="36" t="s">
        <v>150</v>
      </c>
      <c r="C48" s="16"/>
      <c r="D48" s="17"/>
      <c r="E48" s="17"/>
      <c r="F48" s="82"/>
      <c r="G48" s="96"/>
    </row>
    <row r="49" spans="1:7" ht="30.75" customHeight="1" hidden="1">
      <c r="A49" s="31" t="s">
        <v>57</v>
      </c>
      <c r="B49" s="37" t="s">
        <v>58</v>
      </c>
      <c r="C49" s="12">
        <f>C50+C52</f>
        <v>7.6</v>
      </c>
      <c r="D49" s="12">
        <f>D50+D52</f>
        <v>11.6</v>
      </c>
      <c r="E49" s="12">
        <f>E50+E52</f>
        <v>11.6</v>
      </c>
      <c r="F49" s="83">
        <v>0</v>
      </c>
      <c r="G49" s="96"/>
    </row>
    <row r="50" spans="1:7" s="21" customFormat="1" ht="20.25" customHeight="1" hidden="1">
      <c r="A50" s="38" t="s">
        <v>59</v>
      </c>
      <c r="B50" s="42" t="s">
        <v>60</v>
      </c>
      <c r="C50" s="18">
        <f>C51</f>
        <v>7.6</v>
      </c>
      <c r="D50" s="18">
        <f>D51</f>
        <v>11.6</v>
      </c>
      <c r="E50" s="18">
        <f>E51</f>
        <v>11.6</v>
      </c>
      <c r="F50" s="84">
        <v>0</v>
      </c>
      <c r="G50" s="98"/>
    </row>
    <row r="51" spans="1:7" ht="25.5" hidden="1">
      <c r="A51" s="45" t="s">
        <v>61</v>
      </c>
      <c r="B51" s="46" t="s">
        <v>62</v>
      </c>
      <c r="C51" s="16">
        <v>7.6</v>
      </c>
      <c r="D51" s="17">
        <v>11.6</v>
      </c>
      <c r="E51" s="17">
        <v>11.6</v>
      </c>
      <c r="F51" s="82">
        <v>0</v>
      </c>
      <c r="G51" s="96"/>
    </row>
    <row r="52" spans="1:7" s="21" customFormat="1" ht="30.75" customHeight="1" hidden="1">
      <c r="A52" s="38" t="s">
        <v>63</v>
      </c>
      <c r="B52" s="42" t="s">
        <v>64</v>
      </c>
      <c r="C52" s="18">
        <f>C53</f>
        <v>0</v>
      </c>
      <c r="D52" s="18">
        <f>D53</f>
        <v>0</v>
      </c>
      <c r="E52" s="18">
        <f>E53</f>
        <v>0</v>
      </c>
      <c r="F52" s="84"/>
      <c r="G52" s="98"/>
    </row>
    <row r="53" spans="1:7" ht="30.75" customHeight="1" hidden="1">
      <c r="A53" s="45" t="s">
        <v>65</v>
      </c>
      <c r="B53" s="46" t="s">
        <v>66</v>
      </c>
      <c r="C53" s="16"/>
      <c r="D53" s="17"/>
      <c r="E53" s="17"/>
      <c r="F53" s="82"/>
      <c r="G53" s="96"/>
    </row>
    <row r="54" spans="1:7" ht="37.5" customHeight="1">
      <c r="A54" s="31" t="s">
        <v>47</v>
      </c>
      <c r="B54" s="37" t="s">
        <v>171</v>
      </c>
      <c r="C54" s="16"/>
      <c r="D54" s="17"/>
      <c r="E54" s="17"/>
      <c r="F54" s="82">
        <f>F55</f>
        <v>100</v>
      </c>
      <c r="G54" s="96">
        <f>G55</f>
        <v>211.5</v>
      </c>
    </row>
    <row r="55" spans="1:7" ht="80.25" customHeight="1">
      <c r="A55" s="35" t="s">
        <v>56</v>
      </c>
      <c r="B55" s="115" t="s">
        <v>172</v>
      </c>
      <c r="C55" s="16"/>
      <c r="D55" s="17"/>
      <c r="E55" s="17"/>
      <c r="F55" s="82">
        <v>100</v>
      </c>
      <c r="G55" s="96">
        <v>211.5</v>
      </c>
    </row>
    <row r="56" spans="1:7" ht="18" customHeight="1">
      <c r="A56" s="33" t="s">
        <v>173</v>
      </c>
      <c r="B56" s="37" t="s">
        <v>83</v>
      </c>
      <c r="C56" s="16"/>
      <c r="D56" s="17"/>
      <c r="E56" s="17"/>
      <c r="F56" s="82">
        <f>F57</f>
        <v>0</v>
      </c>
      <c r="G56" s="96">
        <f>G57</f>
        <v>0</v>
      </c>
    </row>
    <row r="57" spans="1:7" ht="30.75" customHeight="1">
      <c r="A57" s="35" t="s">
        <v>84</v>
      </c>
      <c r="B57" s="36" t="s">
        <v>174</v>
      </c>
      <c r="C57" s="16"/>
      <c r="D57" s="17"/>
      <c r="E57" s="17"/>
      <c r="F57" s="82">
        <v>0</v>
      </c>
      <c r="G57" s="96">
        <v>0</v>
      </c>
    </row>
    <row r="58" spans="1:7" ht="24">
      <c r="A58" s="31" t="s">
        <v>67</v>
      </c>
      <c r="B58" s="37" t="s">
        <v>68</v>
      </c>
      <c r="C58" s="12">
        <f>C59+C61</f>
        <v>166</v>
      </c>
      <c r="D58" s="12">
        <f>D59+D61</f>
        <v>275.9</v>
      </c>
      <c r="E58" s="12">
        <f>E59+E61</f>
        <v>275.9</v>
      </c>
      <c r="F58" s="83">
        <f>F59+F61</f>
        <v>450</v>
      </c>
      <c r="G58" s="98">
        <f>G59+G61</f>
        <v>439.40000000000003</v>
      </c>
    </row>
    <row r="59" spans="1:7" ht="72">
      <c r="A59" s="38" t="s">
        <v>69</v>
      </c>
      <c r="B59" s="44" t="s">
        <v>151</v>
      </c>
      <c r="C59" s="20">
        <f>C60</f>
        <v>156</v>
      </c>
      <c r="D59" s="20">
        <f>D60</f>
        <v>123.9</v>
      </c>
      <c r="E59" s="20">
        <f>E60</f>
        <v>123.9</v>
      </c>
      <c r="F59" s="85">
        <f>F60</f>
        <v>150</v>
      </c>
      <c r="G59" s="96">
        <f>G60</f>
        <v>-412.7</v>
      </c>
    </row>
    <row r="60" spans="1:7" ht="72">
      <c r="A60" s="35" t="s">
        <v>70</v>
      </c>
      <c r="B60" s="47" t="s">
        <v>152</v>
      </c>
      <c r="C60" s="22">
        <v>156</v>
      </c>
      <c r="D60" s="23">
        <v>123.9</v>
      </c>
      <c r="E60" s="23">
        <v>123.9</v>
      </c>
      <c r="F60" s="86">
        <v>150</v>
      </c>
      <c r="G60" s="96">
        <v>-412.7</v>
      </c>
    </row>
    <row r="61" spans="1:7" ht="36">
      <c r="A61" s="38" t="s">
        <v>71</v>
      </c>
      <c r="B61" s="44" t="s">
        <v>72</v>
      </c>
      <c r="C61" s="20">
        <f>C62+C64</f>
        <v>10</v>
      </c>
      <c r="D61" s="20">
        <f>D62+D64</f>
        <v>152</v>
      </c>
      <c r="E61" s="20">
        <f>E62+E64</f>
        <v>152</v>
      </c>
      <c r="F61" s="85">
        <f>F62+F64</f>
        <v>300</v>
      </c>
      <c r="G61" s="96">
        <f>G64</f>
        <v>852.1</v>
      </c>
    </row>
    <row r="62" spans="1:7" ht="1.5" customHeight="1" hidden="1">
      <c r="A62" s="35" t="s">
        <v>71</v>
      </c>
      <c r="B62" s="36" t="s">
        <v>73</v>
      </c>
      <c r="C62" s="16">
        <f>C63</f>
        <v>10</v>
      </c>
      <c r="D62" s="17">
        <f>D63</f>
        <v>152</v>
      </c>
      <c r="E62" s="17">
        <f>E63</f>
        <v>152</v>
      </c>
      <c r="F62" s="82">
        <f>F63</f>
        <v>0</v>
      </c>
      <c r="G62" s="96"/>
    </row>
    <row r="63" spans="1:7" ht="48" hidden="1">
      <c r="A63" s="35" t="s">
        <v>74</v>
      </c>
      <c r="B63" s="36" t="s">
        <v>75</v>
      </c>
      <c r="C63" s="16">
        <v>10</v>
      </c>
      <c r="D63" s="17">
        <v>152</v>
      </c>
      <c r="E63" s="17">
        <v>152</v>
      </c>
      <c r="F63" s="87"/>
      <c r="G63" s="96"/>
    </row>
    <row r="64" spans="1:7" ht="48">
      <c r="A64" s="48" t="s">
        <v>76</v>
      </c>
      <c r="B64" s="47" t="s">
        <v>77</v>
      </c>
      <c r="C64" s="16"/>
      <c r="D64" s="17"/>
      <c r="E64" s="17"/>
      <c r="F64" s="86">
        <v>300</v>
      </c>
      <c r="G64" s="96">
        <v>852.1</v>
      </c>
    </row>
    <row r="65" spans="1:7" ht="15" hidden="1">
      <c r="A65" s="31" t="s">
        <v>78</v>
      </c>
      <c r="B65" s="37" t="s">
        <v>79</v>
      </c>
      <c r="C65" s="12">
        <f>C66</f>
        <v>0</v>
      </c>
      <c r="D65" s="12"/>
      <c r="E65" s="12"/>
      <c r="F65" s="83"/>
      <c r="G65" s="96"/>
    </row>
    <row r="66" spans="1:7" s="19" customFormat="1" ht="48" hidden="1">
      <c r="A66" s="48" t="s">
        <v>80</v>
      </c>
      <c r="B66" s="47" t="s">
        <v>81</v>
      </c>
      <c r="C66" s="22"/>
      <c r="D66" s="23"/>
      <c r="E66" s="23"/>
      <c r="F66" s="87"/>
      <c r="G66" s="97"/>
    </row>
    <row r="67" spans="1:7" ht="15" hidden="1">
      <c r="A67" s="31" t="s">
        <v>82</v>
      </c>
      <c r="B67" s="37" t="s">
        <v>83</v>
      </c>
      <c r="C67" s="12">
        <f>C69+C68</f>
        <v>0</v>
      </c>
      <c r="D67" s="12">
        <f>D69+D68</f>
        <v>0</v>
      </c>
      <c r="E67" s="12">
        <f>E69+E68</f>
        <v>0</v>
      </c>
      <c r="F67" s="83">
        <f>F69+F68</f>
        <v>0</v>
      </c>
      <c r="G67" s="96"/>
    </row>
    <row r="68" spans="1:7" ht="24" hidden="1">
      <c r="A68" s="35" t="s">
        <v>84</v>
      </c>
      <c r="B68" s="36" t="s">
        <v>85</v>
      </c>
      <c r="C68" s="16"/>
      <c r="D68" s="17"/>
      <c r="E68" s="17"/>
      <c r="F68" s="82"/>
      <c r="G68" s="96"/>
    </row>
    <row r="69" spans="1:7" ht="15" hidden="1">
      <c r="A69" s="35" t="s">
        <v>86</v>
      </c>
      <c r="B69" s="36" t="s">
        <v>87</v>
      </c>
      <c r="C69" s="16"/>
      <c r="D69" s="17"/>
      <c r="E69" s="17"/>
      <c r="F69" s="82"/>
      <c r="G69" s="96"/>
    </row>
    <row r="70" spans="1:7" ht="48">
      <c r="A70" s="35" t="s">
        <v>183</v>
      </c>
      <c r="B70" s="36" t="s">
        <v>184</v>
      </c>
      <c r="C70" s="16"/>
      <c r="D70" s="17"/>
      <c r="E70" s="17"/>
      <c r="F70" s="82"/>
      <c r="G70" s="96">
        <v>15</v>
      </c>
    </row>
    <row r="71" spans="1:7" ht="21" customHeight="1">
      <c r="A71" s="29" t="s">
        <v>88</v>
      </c>
      <c r="B71" s="30" t="s">
        <v>89</v>
      </c>
      <c r="C71" s="11">
        <f>C72+C110+C111++C114+C116+C117</f>
        <v>20948.494079999997</v>
      </c>
      <c r="D71" s="11">
        <f>D72+D110+D111++D114+D116+D117</f>
        <v>12673.71801</v>
      </c>
      <c r="E71" s="11">
        <f>E72+E110+E111++E114+E116+E117</f>
        <v>19098.494079999997</v>
      </c>
      <c r="F71" s="79">
        <f>F72</f>
        <v>3143.2</v>
      </c>
      <c r="G71" s="96">
        <f>G72</f>
        <v>3124.2</v>
      </c>
    </row>
    <row r="72" spans="1:7" ht="27" customHeight="1">
      <c r="A72" s="49" t="s">
        <v>90</v>
      </c>
      <c r="B72" s="50" t="s">
        <v>91</v>
      </c>
      <c r="C72" s="18">
        <f>C73+C77+C80</f>
        <v>20635.494079999997</v>
      </c>
      <c r="D72" s="18">
        <f>D73+D77+D80</f>
        <v>12360.71801</v>
      </c>
      <c r="E72" s="18">
        <f>E73+E77+E80</f>
        <v>18785.494079999997</v>
      </c>
      <c r="F72" s="84">
        <f>F73+F77+F80</f>
        <v>3143.2</v>
      </c>
      <c r="G72" s="96">
        <f>G73+G77+G80</f>
        <v>3124.2</v>
      </c>
    </row>
    <row r="73" spans="1:7" ht="29.25" customHeight="1">
      <c r="A73" s="51" t="s">
        <v>92</v>
      </c>
      <c r="B73" s="52" t="s">
        <v>93</v>
      </c>
      <c r="C73" s="12">
        <f>C74+C76</f>
        <v>7717.7</v>
      </c>
      <c r="D73" s="12">
        <f>D74+D76</f>
        <v>6890.2</v>
      </c>
      <c r="E73" s="12">
        <f>E74+E76</f>
        <v>7717.7</v>
      </c>
      <c r="F73" s="83">
        <f>F74+F76</f>
        <v>2145.6</v>
      </c>
      <c r="G73" s="96">
        <f>G74+G76</f>
        <v>2145.6</v>
      </c>
    </row>
    <row r="74" spans="1:7" ht="21.75" customHeight="1">
      <c r="A74" s="53" t="s">
        <v>94</v>
      </c>
      <c r="B74" s="54" t="s">
        <v>95</v>
      </c>
      <c r="C74" s="16">
        <f>C75</f>
        <v>5350</v>
      </c>
      <c r="D74" s="17">
        <f>D75</f>
        <v>4805</v>
      </c>
      <c r="E74" s="17">
        <f>E75</f>
        <v>5350</v>
      </c>
      <c r="F74" s="82">
        <f>F75</f>
        <v>2145.6</v>
      </c>
      <c r="G74" s="96">
        <f>G75</f>
        <v>2145.6</v>
      </c>
    </row>
    <row r="75" spans="1:7" ht="30" customHeight="1">
      <c r="A75" s="55" t="s">
        <v>96</v>
      </c>
      <c r="B75" s="56" t="s">
        <v>97</v>
      </c>
      <c r="C75" s="16">
        <f>2830.7+2519.3</f>
        <v>5350</v>
      </c>
      <c r="D75" s="17">
        <v>4805</v>
      </c>
      <c r="E75" s="16">
        <v>5350</v>
      </c>
      <c r="F75" s="82">
        <v>2145.6</v>
      </c>
      <c r="G75" s="96">
        <v>2145.6</v>
      </c>
    </row>
    <row r="76" spans="1:7" ht="29.25" customHeight="1">
      <c r="A76" s="53" t="s">
        <v>98</v>
      </c>
      <c r="B76" s="54" t="s">
        <v>99</v>
      </c>
      <c r="C76" s="16">
        <f>1237.7+1130</f>
        <v>2367.7</v>
      </c>
      <c r="D76" s="17">
        <v>2085.2</v>
      </c>
      <c r="E76" s="16">
        <v>2367.7</v>
      </c>
      <c r="F76" s="82"/>
      <c r="G76" s="96"/>
    </row>
    <row r="77" spans="1:7" ht="24">
      <c r="A77" s="51" t="s">
        <v>100</v>
      </c>
      <c r="B77" s="52" t="s">
        <v>101</v>
      </c>
      <c r="C77" s="12">
        <f aca="true" t="shared" si="2" ref="C77:F78">C78</f>
        <v>317.2</v>
      </c>
      <c r="D77" s="13">
        <f t="shared" si="2"/>
        <v>238</v>
      </c>
      <c r="E77" s="13">
        <f t="shared" si="2"/>
        <v>317.2</v>
      </c>
      <c r="F77" s="80">
        <f t="shared" si="2"/>
        <v>184.7</v>
      </c>
      <c r="G77" s="96">
        <f>G78</f>
        <v>184.7</v>
      </c>
    </row>
    <row r="78" spans="1:7" ht="36">
      <c r="A78" s="57" t="s">
        <v>102</v>
      </c>
      <c r="B78" s="54" t="s">
        <v>103</v>
      </c>
      <c r="C78" s="16">
        <f t="shared" si="2"/>
        <v>317.2</v>
      </c>
      <c r="D78" s="17">
        <f t="shared" si="2"/>
        <v>238</v>
      </c>
      <c r="E78" s="17">
        <f t="shared" si="2"/>
        <v>317.2</v>
      </c>
      <c r="F78" s="82">
        <f t="shared" si="2"/>
        <v>184.7</v>
      </c>
      <c r="G78" s="96">
        <v>184.7</v>
      </c>
    </row>
    <row r="79" spans="1:7" ht="36">
      <c r="A79" s="55" t="s">
        <v>104</v>
      </c>
      <c r="B79" s="56" t="s">
        <v>105</v>
      </c>
      <c r="C79" s="16">
        <f>158.6+158.6</f>
        <v>317.2</v>
      </c>
      <c r="D79" s="17">
        <v>238</v>
      </c>
      <c r="E79" s="17">
        <v>317.2</v>
      </c>
      <c r="F79" s="82">
        <v>184.7</v>
      </c>
      <c r="G79" s="96">
        <v>184.7</v>
      </c>
    </row>
    <row r="80" spans="1:7" ht="20.25" customHeight="1">
      <c r="A80" s="51" t="s">
        <v>106</v>
      </c>
      <c r="B80" s="52" t="s">
        <v>107</v>
      </c>
      <c r="C80" s="12">
        <f>C81+C82+C90+C83</f>
        <v>12600.594079999999</v>
      </c>
      <c r="D80" s="12">
        <f>D81+D82+D90+D83</f>
        <v>5232.51801</v>
      </c>
      <c r="E80" s="12">
        <f>E81+E82+E90+E83</f>
        <v>10750.594079999999</v>
      </c>
      <c r="F80" s="83">
        <f>F81+F85+F86+F87+F88+F89+F94+F108</f>
        <v>812.9000000000001</v>
      </c>
      <c r="G80" s="96">
        <f>G81+G85+G86+G87+G88+G89+G94+G108</f>
        <v>793.9</v>
      </c>
    </row>
    <row r="81" spans="1:7" ht="60" customHeight="1">
      <c r="A81" s="58" t="s">
        <v>108</v>
      </c>
      <c r="B81" s="59" t="s">
        <v>109</v>
      </c>
      <c r="C81" s="24">
        <v>950</v>
      </c>
      <c r="D81" s="25">
        <v>779</v>
      </c>
      <c r="E81" s="25">
        <v>950</v>
      </c>
      <c r="F81" s="77">
        <v>13.6</v>
      </c>
      <c r="G81" s="96">
        <v>13</v>
      </c>
    </row>
    <row r="82" spans="1:7" ht="60" hidden="1">
      <c r="A82" s="58" t="s">
        <v>110</v>
      </c>
      <c r="B82" s="59" t="s">
        <v>111</v>
      </c>
      <c r="C82" s="24">
        <v>30.93408</v>
      </c>
      <c r="D82" s="25"/>
      <c r="E82" s="25">
        <v>30.93408</v>
      </c>
      <c r="F82" s="77"/>
      <c r="G82" s="96"/>
    </row>
    <row r="83" spans="1:7" ht="48.75" customHeight="1" hidden="1">
      <c r="A83" s="58" t="s">
        <v>112</v>
      </c>
      <c r="B83" s="59" t="s">
        <v>113</v>
      </c>
      <c r="C83" s="24"/>
      <c r="D83" s="25"/>
      <c r="E83" s="25"/>
      <c r="F83" s="77"/>
      <c r="G83" s="96"/>
    </row>
    <row r="84" spans="1:7" ht="21" customHeight="1" hidden="1">
      <c r="A84" s="58" t="s">
        <v>114</v>
      </c>
      <c r="B84" s="54" t="s">
        <v>115</v>
      </c>
      <c r="C84" s="24"/>
      <c r="D84" s="25"/>
      <c r="E84" s="25"/>
      <c r="F84" s="77"/>
      <c r="G84" s="96"/>
    </row>
    <row r="85" spans="1:7" ht="0.75" customHeight="1" hidden="1">
      <c r="A85" s="109" t="s">
        <v>110</v>
      </c>
      <c r="B85" s="106" t="s">
        <v>165</v>
      </c>
      <c r="C85" s="24"/>
      <c r="D85" s="25"/>
      <c r="E85" s="25"/>
      <c r="F85" s="104"/>
      <c r="G85" s="96"/>
    </row>
    <row r="86" spans="1:7" ht="60" hidden="1">
      <c r="A86" s="109" t="s">
        <v>110</v>
      </c>
      <c r="B86" s="59" t="s">
        <v>161</v>
      </c>
      <c r="C86" s="24"/>
      <c r="D86" s="25"/>
      <c r="E86" s="25"/>
      <c r="F86" s="104"/>
      <c r="G86" s="96"/>
    </row>
    <row r="87" spans="1:7" ht="0.75" customHeight="1">
      <c r="A87" s="109" t="s">
        <v>110</v>
      </c>
      <c r="B87" s="59" t="s">
        <v>162</v>
      </c>
      <c r="C87" s="24"/>
      <c r="D87" s="25"/>
      <c r="E87" s="25"/>
      <c r="F87" s="104"/>
      <c r="G87" s="96"/>
    </row>
    <row r="88" spans="1:7" ht="216.75" customHeight="1">
      <c r="A88" s="109" t="s">
        <v>110</v>
      </c>
      <c r="B88" s="106" t="s">
        <v>163</v>
      </c>
      <c r="C88" s="24"/>
      <c r="D88" s="25"/>
      <c r="E88" s="25"/>
      <c r="F88" s="104">
        <v>311.3</v>
      </c>
      <c r="G88" s="96">
        <v>302.4</v>
      </c>
    </row>
    <row r="89" spans="1:7" ht="49.5" customHeight="1">
      <c r="A89" s="109" t="s">
        <v>110</v>
      </c>
      <c r="B89" s="106" t="s">
        <v>164</v>
      </c>
      <c r="C89" s="24"/>
      <c r="D89" s="25"/>
      <c r="E89" s="25"/>
      <c r="F89" s="104">
        <v>213.5</v>
      </c>
      <c r="G89" s="96">
        <v>213.4</v>
      </c>
    </row>
    <row r="90" spans="1:7" ht="24" customHeight="1" hidden="1">
      <c r="A90" s="58" t="s">
        <v>114</v>
      </c>
      <c r="B90" s="54" t="s">
        <v>115</v>
      </c>
      <c r="C90" s="22">
        <f>C91</f>
        <v>11619.66</v>
      </c>
      <c r="D90" s="23">
        <f>D91</f>
        <v>4453.51801</v>
      </c>
      <c r="E90" s="23">
        <f>E91</f>
        <v>9769.66</v>
      </c>
      <c r="F90" s="105">
        <f>F91</f>
        <v>882.7</v>
      </c>
      <c r="G90" s="96">
        <f>G91</f>
        <v>701.5</v>
      </c>
    </row>
    <row r="91" spans="1:7" ht="25.5" customHeight="1" hidden="1">
      <c r="A91" s="58" t="s">
        <v>116</v>
      </c>
      <c r="B91" s="54" t="s">
        <v>117</v>
      </c>
      <c r="C91" s="24">
        <f>SUM(C92:C107)</f>
        <v>11619.66</v>
      </c>
      <c r="D91" s="24">
        <f>SUM(D92:D107)</f>
        <v>4453.51801</v>
      </c>
      <c r="E91" s="24">
        <f>SUM(E92:E107)</f>
        <v>9769.66</v>
      </c>
      <c r="F91" s="88">
        <f>F94+F99+F100</f>
        <v>882.7</v>
      </c>
      <c r="G91" s="96">
        <f>G94+G99+G100</f>
        <v>701.5</v>
      </c>
    </row>
    <row r="92" spans="1:7" ht="1.5" customHeight="1" hidden="1">
      <c r="A92" s="60"/>
      <c r="B92" s="54" t="s">
        <v>118</v>
      </c>
      <c r="C92" s="16">
        <v>2500</v>
      </c>
      <c r="D92" s="17">
        <v>1000</v>
      </c>
      <c r="E92" s="17">
        <v>2500</v>
      </c>
      <c r="F92" s="82"/>
      <c r="G92" s="96"/>
    </row>
    <row r="93" spans="1:7" ht="15" hidden="1">
      <c r="A93" s="61"/>
      <c r="B93" s="59" t="s">
        <v>119</v>
      </c>
      <c r="C93" s="16">
        <f>4.4+7.8</f>
        <v>12.2</v>
      </c>
      <c r="D93" s="17"/>
      <c r="E93" s="17">
        <v>12.2</v>
      </c>
      <c r="F93" s="82"/>
      <c r="G93" s="96"/>
    </row>
    <row r="94" spans="1:7" ht="24.75">
      <c r="A94" s="108" t="s">
        <v>116</v>
      </c>
      <c r="B94" s="107" t="s">
        <v>117</v>
      </c>
      <c r="C94" s="16">
        <f>140.6+91.8</f>
        <v>232.39999999999998</v>
      </c>
      <c r="D94" s="17">
        <v>138.5</v>
      </c>
      <c r="E94" s="16">
        <v>232.4</v>
      </c>
      <c r="F94" s="82">
        <f>F107</f>
        <v>224.5</v>
      </c>
      <c r="G94" s="96">
        <f>G107</f>
        <v>215.1</v>
      </c>
    </row>
    <row r="95" spans="1:7" ht="48" hidden="1">
      <c r="A95" s="62"/>
      <c r="B95" s="59" t="s">
        <v>120</v>
      </c>
      <c r="C95" s="16">
        <f>91.1+112.9</f>
        <v>204</v>
      </c>
      <c r="D95" s="17">
        <v>134.7</v>
      </c>
      <c r="E95" s="16">
        <v>204</v>
      </c>
      <c r="F95" s="82"/>
      <c r="G95" s="96"/>
    </row>
    <row r="96" spans="1:7" ht="72" hidden="1">
      <c r="A96" s="63"/>
      <c r="B96" s="64" t="s">
        <v>153</v>
      </c>
      <c r="C96" s="16">
        <f>1420+1850</f>
        <v>3270</v>
      </c>
      <c r="D96" s="17"/>
      <c r="E96" s="17">
        <v>1420</v>
      </c>
      <c r="F96" s="82"/>
      <c r="G96" s="96"/>
    </row>
    <row r="97" spans="1:7" ht="72" hidden="1">
      <c r="A97" s="63"/>
      <c r="B97" s="65" t="s">
        <v>121</v>
      </c>
      <c r="C97" s="16"/>
      <c r="D97" s="17"/>
      <c r="E97" s="16"/>
      <c r="F97" s="82"/>
      <c r="G97" s="96"/>
    </row>
    <row r="98" spans="1:7" ht="25.5" hidden="1">
      <c r="A98" s="63"/>
      <c r="B98" s="46" t="s">
        <v>122</v>
      </c>
      <c r="C98" s="16"/>
      <c r="D98" s="17"/>
      <c r="E98" s="17"/>
      <c r="F98" s="82"/>
      <c r="G98" s="96"/>
    </row>
    <row r="99" spans="1:7" ht="15" hidden="1">
      <c r="A99" s="63"/>
      <c r="B99" s="46" t="s">
        <v>159</v>
      </c>
      <c r="C99" s="16"/>
      <c r="D99" s="17"/>
      <c r="E99" s="17"/>
      <c r="F99" s="82">
        <v>100</v>
      </c>
      <c r="G99" s="96">
        <v>100</v>
      </c>
    </row>
    <row r="100" spans="1:7" ht="13.5" customHeight="1" hidden="1">
      <c r="A100" s="63"/>
      <c r="B100" s="59" t="s">
        <v>123</v>
      </c>
      <c r="C100" s="16">
        <f>333.126+1417.934</f>
        <v>1751.06</v>
      </c>
      <c r="D100" s="17">
        <f>425.38021+99.9378</f>
        <v>525.31801</v>
      </c>
      <c r="E100" s="17">
        <v>1751.06</v>
      </c>
      <c r="F100" s="82">
        <v>558.2</v>
      </c>
      <c r="G100" s="96">
        <v>386.4</v>
      </c>
    </row>
    <row r="101" spans="1:7" ht="15" hidden="1">
      <c r="A101" s="63"/>
      <c r="B101" s="59" t="s">
        <v>124</v>
      </c>
      <c r="C101" s="16"/>
      <c r="D101" s="17"/>
      <c r="E101" s="17"/>
      <c r="F101" s="82"/>
      <c r="G101" s="96"/>
    </row>
    <row r="102" spans="1:7" ht="50.25" customHeight="1" hidden="1">
      <c r="A102" s="63"/>
      <c r="B102" s="66" t="s">
        <v>109</v>
      </c>
      <c r="C102" s="16">
        <v>2500</v>
      </c>
      <c r="D102" s="17">
        <v>1505</v>
      </c>
      <c r="E102" s="17">
        <v>2500</v>
      </c>
      <c r="F102" s="82"/>
      <c r="G102" s="96"/>
    </row>
    <row r="103" spans="1:7" ht="27.75" customHeight="1" hidden="1">
      <c r="A103" s="63"/>
      <c r="B103" s="66" t="s">
        <v>125</v>
      </c>
      <c r="C103" s="16">
        <v>1150</v>
      </c>
      <c r="D103" s="17">
        <v>1150</v>
      </c>
      <c r="E103" s="17">
        <v>1150</v>
      </c>
      <c r="F103" s="82"/>
      <c r="G103" s="96"/>
    </row>
    <row r="104" spans="1:7" ht="25.5" hidden="1">
      <c r="A104" s="63"/>
      <c r="B104" s="67" t="s">
        <v>126</v>
      </c>
      <c r="C104" s="16"/>
      <c r="D104" s="17"/>
      <c r="E104" s="17"/>
      <c r="F104" s="82"/>
      <c r="G104" s="96"/>
    </row>
    <row r="105" spans="1:7" ht="25.5" hidden="1">
      <c r="A105" s="63"/>
      <c r="B105" s="67" t="s">
        <v>127</v>
      </c>
      <c r="C105" s="16"/>
      <c r="D105" s="17"/>
      <c r="E105" s="17"/>
      <c r="F105" s="82"/>
      <c r="G105" s="96"/>
    </row>
    <row r="106" spans="1:7" ht="15" hidden="1">
      <c r="A106" s="63"/>
      <c r="B106" s="66"/>
      <c r="C106" s="16"/>
      <c r="D106" s="17"/>
      <c r="E106" s="17"/>
      <c r="F106" s="82"/>
      <c r="G106" s="96"/>
    </row>
    <row r="107" spans="1:7" ht="38.25">
      <c r="A107" s="63"/>
      <c r="B107" s="110" t="s">
        <v>166</v>
      </c>
      <c r="C107" s="16"/>
      <c r="D107" s="17"/>
      <c r="E107" s="17"/>
      <c r="F107" s="82">
        <v>224.5</v>
      </c>
      <c r="G107" s="96">
        <v>215.1</v>
      </c>
    </row>
    <row r="108" spans="1:7" ht="24.75">
      <c r="A108" s="75" t="s">
        <v>180</v>
      </c>
      <c r="B108" s="107" t="s">
        <v>117</v>
      </c>
      <c r="C108" s="16"/>
      <c r="D108" s="17"/>
      <c r="E108" s="17"/>
      <c r="F108" s="82">
        <v>50</v>
      </c>
      <c r="G108" s="96">
        <f>G109</f>
        <v>50</v>
      </c>
    </row>
    <row r="109" spans="1:7" ht="57.75" customHeight="1">
      <c r="A109" s="75" t="s">
        <v>181</v>
      </c>
      <c r="B109" s="110" t="s">
        <v>182</v>
      </c>
      <c r="C109" s="16"/>
      <c r="D109" s="17"/>
      <c r="E109" s="17"/>
      <c r="F109" s="82">
        <v>50</v>
      </c>
      <c r="G109" s="96">
        <v>50</v>
      </c>
    </row>
    <row r="110" spans="1:7" ht="48.75">
      <c r="A110" s="112" t="s">
        <v>168</v>
      </c>
      <c r="B110" s="111" t="s">
        <v>167</v>
      </c>
      <c r="C110" s="14"/>
      <c r="D110" s="15"/>
      <c r="E110" s="15"/>
      <c r="F110" s="81">
        <v>-47.8</v>
      </c>
      <c r="G110" s="96">
        <v>-47.8</v>
      </c>
    </row>
    <row r="111" spans="1:7" ht="1.5" customHeight="1" hidden="1">
      <c r="A111" s="70" t="s">
        <v>128</v>
      </c>
      <c r="B111" s="69" t="s">
        <v>129</v>
      </c>
      <c r="C111" s="12">
        <f>C112+C113</f>
        <v>121.4</v>
      </c>
      <c r="D111" s="13">
        <f>D112+D113</f>
        <v>121.4</v>
      </c>
      <c r="E111" s="13">
        <f>E112+E113</f>
        <v>121.4</v>
      </c>
      <c r="F111" s="89">
        <f>F112+F113</f>
        <v>87</v>
      </c>
      <c r="G111" s="96">
        <f>G112</f>
        <v>87</v>
      </c>
    </row>
    <row r="112" spans="1:7" ht="36" hidden="1">
      <c r="A112" s="71" t="s">
        <v>130</v>
      </c>
      <c r="B112" s="36" t="s">
        <v>131</v>
      </c>
      <c r="C112" s="16">
        <v>121.4</v>
      </c>
      <c r="D112" s="17">
        <v>121.4</v>
      </c>
      <c r="E112" s="17">
        <v>121.4</v>
      </c>
      <c r="F112" s="90">
        <v>87</v>
      </c>
      <c r="G112" s="96">
        <v>87</v>
      </c>
    </row>
    <row r="113" spans="1:7" ht="0.75" customHeight="1" hidden="1">
      <c r="A113" s="71" t="s">
        <v>132</v>
      </c>
      <c r="B113" s="36" t="s">
        <v>133</v>
      </c>
      <c r="C113" s="16"/>
      <c r="D113" s="17"/>
      <c r="E113" s="17"/>
      <c r="F113" s="90"/>
      <c r="G113" s="96"/>
    </row>
    <row r="114" spans="1:7" ht="15" hidden="1">
      <c r="A114" s="68" t="s">
        <v>134</v>
      </c>
      <c r="B114" s="69" t="s">
        <v>135</v>
      </c>
      <c r="C114" s="14">
        <f>C115</f>
        <v>191.6</v>
      </c>
      <c r="D114" s="14">
        <f>D115</f>
        <v>191.6</v>
      </c>
      <c r="E114" s="14">
        <f>E115</f>
        <v>191.6</v>
      </c>
      <c r="F114" s="91">
        <f>F115</f>
        <v>84.8</v>
      </c>
      <c r="G114" s="96">
        <f>G115</f>
        <v>84.8</v>
      </c>
    </row>
    <row r="115" spans="1:7" ht="36" customHeight="1" hidden="1">
      <c r="A115" s="71" t="s">
        <v>136</v>
      </c>
      <c r="B115" s="36" t="s">
        <v>137</v>
      </c>
      <c r="C115" s="16">
        <f>77.3+114.3</f>
        <v>191.6</v>
      </c>
      <c r="D115" s="17">
        <v>191.6</v>
      </c>
      <c r="E115" s="17">
        <v>191.6</v>
      </c>
      <c r="F115" s="90">
        <v>84.8</v>
      </c>
      <c r="G115" s="96">
        <v>84.8</v>
      </c>
    </row>
    <row r="116" spans="1:7" ht="55.5" customHeight="1" hidden="1">
      <c r="A116" s="68" t="s">
        <v>138</v>
      </c>
      <c r="B116" s="69" t="s">
        <v>139</v>
      </c>
      <c r="C116" s="14"/>
      <c r="D116" s="14"/>
      <c r="E116" s="14"/>
      <c r="F116" s="92"/>
      <c r="G116" s="96"/>
    </row>
    <row r="117" spans="1:7" ht="39.75" customHeight="1" hidden="1">
      <c r="A117" s="68" t="s">
        <v>140</v>
      </c>
      <c r="B117" s="69" t="s">
        <v>141</v>
      </c>
      <c r="C117" s="14"/>
      <c r="D117" s="14"/>
      <c r="E117" s="14"/>
      <c r="F117" s="92"/>
      <c r="G117" s="96"/>
    </row>
    <row r="118" spans="1:7" ht="15">
      <c r="A118" s="72"/>
      <c r="B118" s="73" t="s">
        <v>142</v>
      </c>
      <c r="C118" s="26">
        <f>C17+C71</f>
        <v>32225.994079999997</v>
      </c>
      <c r="D118" s="27">
        <f>D17+D71</f>
        <v>19014.21801</v>
      </c>
      <c r="E118" s="27">
        <f>E17+E71</f>
        <v>27714.794079999996</v>
      </c>
      <c r="F118" s="93">
        <f>F17+F71+F110</f>
        <v>14095</v>
      </c>
      <c r="G118" s="96">
        <f>G17+G71+G110</f>
        <v>14461.8</v>
      </c>
    </row>
    <row r="119" spans="1:7" ht="15">
      <c r="A119" s="74"/>
      <c r="B119" s="75" t="s">
        <v>143</v>
      </c>
      <c r="C119" s="16">
        <f>C18+C25+C27+C35</f>
        <v>10710.9</v>
      </c>
      <c r="D119" s="17">
        <f>D18+D25+D27+D35+D38</f>
        <v>5557.300000000001</v>
      </c>
      <c r="E119" s="17">
        <f>E18+E25+E27+E35+E38</f>
        <v>7723.9</v>
      </c>
      <c r="F119" s="82">
        <f>F18+F25+F27+F35+F38</f>
        <v>10449.599999999999</v>
      </c>
      <c r="G119" s="96">
        <f>G18+G27+G35</f>
        <v>10719.5</v>
      </c>
    </row>
    <row r="120" spans="1:7" ht="15">
      <c r="A120" s="74"/>
      <c r="B120" s="63" t="s">
        <v>144</v>
      </c>
      <c r="C120" s="16">
        <f>C42+C49+C58+C65+C67</f>
        <v>566.6</v>
      </c>
      <c r="D120" s="16">
        <f>D42+D49+D58+D65+D67</f>
        <v>783.2</v>
      </c>
      <c r="E120" s="16">
        <f>E42+E49+E58+E65+E67</f>
        <v>892.4</v>
      </c>
      <c r="F120" s="94">
        <f>F58</f>
        <v>450</v>
      </c>
      <c r="G120" s="96">
        <v>0</v>
      </c>
    </row>
    <row r="121" spans="1:6" ht="15">
      <c r="A121" s="74"/>
      <c r="B121" s="74"/>
      <c r="C121" s="28"/>
      <c r="F121" s="101"/>
    </row>
    <row r="122" spans="1:7" ht="45">
      <c r="A122" s="74"/>
      <c r="B122" s="113" t="s">
        <v>169</v>
      </c>
      <c r="C122" s="16">
        <f>C19-C60+C74</f>
        <v>6936.8</v>
      </c>
      <c r="F122" s="114">
        <f>F17-F58+F73</f>
        <v>12695.199999999999</v>
      </c>
      <c r="G122" s="116">
        <f>G17-G58+G73</f>
        <v>13091.6</v>
      </c>
    </row>
  </sheetData>
  <sheetProtection/>
  <mergeCells count="6">
    <mergeCell ref="B1:F1"/>
    <mergeCell ref="B2:F2"/>
    <mergeCell ref="B3:F3"/>
    <mergeCell ref="A13:F13"/>
    <mergeCell ref="F5:G5"/>
    <mergeCell ref="B6:G6"/>
  </mergeCells>
  <printOptions/>
  <pageMargins left="0.38" right="0.17" top="0.33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BUH</cp:lastModifiedBy>
  <cp:lastPrinted>2016-07-01T10:01:27Z</cp:lastPrinted>
  <dcterms:created xsi:type="dcterms:W3CDTF">2014-11-17T05:07:06Z</dcterms:created>
  <dcterms:modified xsi:type="dcterms:W3CDTF">2018-03-13T08:30:33Z</dcterms:modified>
  <cp:category/>
  <cp:version/>
  <cp:contentType/>
  <cp:contentStatus/>
</cp:coreProperties>
</file>