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<sst xmlns="http://schemas.openxmlformats.org/spreadsheetml/2006/main" count="254" uniqueCount="239">
  <si>
    <t>тыс.руб.</t>
  </si>
  <si>
    <t>Код классификации</t>
  </si>
  <si>
    <t>Наименование показателей</t>
  </si>
  <si>
    <t>План 2014г. (МО р.п.Огаревка и МО Костомаровское</t>
  </si>
  <si>
    <t>Исполнено на 1.10.2014г.</t>
  </si>
  <si>
    <t>Ожидаемое исполнение 2014г.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</si>
  <si>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</si>
  <si>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</si>
  <si>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</si>
  <si>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</si>
  <si>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</si>
  <si>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</si>
  <si>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</si>
  <si>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</si>
  <si>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</si>
  <si>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</si>
  <si>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</si>
  <si>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</si>
  <si>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</si>
  <si>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</si>
  <si>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</si>
  <si>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</si>
  <si>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</si>
  <si>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</si>
  <si>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</si>
  <si>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</si>
  <si>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</si>
  <si>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</si>
  <si>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</si>
  <si>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</si>
  <si>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</si>
  <si>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</si>
  <si>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</si>
  <si>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</si>
  <si>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</si>
  <si>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</si>
  <si>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</si>
  <si>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</si>
  <si>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</si>
  <si>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</si>
  <si>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</si>
  <si>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</si>
  <si>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</si>
  <si>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</si>
  <si>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</si>
  <si>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</si>
  <si>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</si>
  <si>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</si>
  <si>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</si>
  <si>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</si>
  <si>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</si>
  <si>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</si>
  <si>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</si>
  <si>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</si>
  <si>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</si>
  <si>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</si>
  <si>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000 1 11 09045 10 0000 120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</si>
  <si>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</si>
  <si>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</si>
  <si>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</si>
  <si>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</si>
  <si>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</si>
  <si>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</si>
  <si>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</si>
  <si>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</si>
  <si>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</si>
  <si>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</si>
  <si>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</si>
  <si>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</si>
  <si>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</si>
  <si>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</si>
  <si>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</si>
  <si>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</si>
  <si>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</si>
  <si>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</si>
  <si>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</si>
  <si>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</si>
  <si>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</si>
  <si>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</si>
  <si>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</si>
  <si>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</si>
  <si>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</si>
  <si>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</si>
  <si>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</si>
  <si>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</si>
  <si>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</si>
  <si>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</si>
  <si>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</si>
  <si>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</si>
  <si>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</si>
  <si>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</si>
  <si>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</si>
  <si>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</si>
  <si>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</si>
  <si>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</si>
  <si>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</si>
  <si>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</si>
  <si>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</si>
  <si>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</si>
  <si>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</si>
  <si>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</si>
  <si>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</si>
  <si>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</si>
  <si>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</si>
  <si>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</si>
  <si>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</si>
  <si>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</si>
  <si>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</si>
  <si>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</si>
  <si>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Дорожный фонд МО Щекинский район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</si>
  <si>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</si>
  <si>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</si>
  <si>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000 2 03 0000000 0000 000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</si>
  <si>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</si>
  <si>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</si>
  <si>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</si>
  <si>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</si>
  <si>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</si>
  <si>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</si>
  <si>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</si>
  <si>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</si>
  <si>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</si>
  <si>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</si>
  <si>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</si>
  <si>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</si>
  <si>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</si>
  <si>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</si>
  <si>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</si>
  <si>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</si>
  <si>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</si>
  <si>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</si>
  <si>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</si>
  <si>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</si>
  <si>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</si>
  <si>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</si>
  <si>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</si>
  <si>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</si>
  <si>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</si>
  <si>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</si>
  <si>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</si>
  <si>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>000 1 06 06043 00 0000 110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</si>
  <si>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</si>
  <si>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</si>
  <si>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>% исполнения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</si>
  <si>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</si>
  <si>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</si>
  <si>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</si>
  <si>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</si>
  <si>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</si>
  <si>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</si>
  <si>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</si>
  <si>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</si>
  <si>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</si>
  <si>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</si>
  <si>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01 14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</si>
  <si>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</si>
  <si>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</si>
  <si>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</si>
  <si>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</si>
  <si>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</si>
  <si>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</si>
  <si>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</si>
  <si>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</si>
  <si>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</si>
  <si>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</si>
  <si>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04 00</t>
  </si>
  <si>
    <t>НАЦИОНАЛЬНАЯ ЭКОНОМИКА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</si>
  <si>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</si>
  <si>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</si>
  <si>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</si>
  <si>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</si>
  <si>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</si>
  <si>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</si>
  <si>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</si>
  <si>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</si>
  <si>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</si>
  <si>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</si>
  <si>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</si>
  <si>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</si>
  <si>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</si>
  <si>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</si>
  <si>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07 05</t>
  </si>
  <si>
    <t>Переподготовка и повышение квалификации</t>
  </si>
  <si>
    <t>08 00</t>
  </si>
  <si>
    <t>КУЛЬТУРА, КИНЕМАТОГРАФИЯ</t>
  </si>
  <si>
    <t>08 01</t>
  </si>
  <si>
    <t xml:space="preserve">Культура </t>
  </si>
  <si>
    <t>09 10</t>
  </si>
  <si>
    <t>Другие вопросы в области здравоохранения, физической культуры и спорта</t>
  </si>
  <si>
    <t>10 00</t>
  </si>
  <si>
    <t>СОЦИАЛЬНАЯ ПОЛИТИКА</t>
  </si>
  <si>
    <t>ВСЕГО РАСХОДОВ :</t>
  </si>
  <si>
    <t>Профицит</t>
  </si>
  <si>
    <t>Дефицит</t>
  </si>
  <si>
    <t>13 00</t>
  </si>
  <si>
    <t>ОБСЛУЖИВАНИЕ ГОСУДАРСТВЕННОГО И МУНИЦИПАЛЬНОГО ДОЛГА</t>
  </si>
  <si>
    <t>13 01</t>
  </si>
  <si>
    <t>Процентные платежи по муниципальному долгу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</si>
  <si>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</si>
  <si>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</si>
  <si>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0100</t>
  </si>
  <si>
    <t>ОБЩЕГОСУДАРСТВЕННЫЕ ВОПРОСЫ</t>
  </si>
  <si>
    <t>10 01</t>
  </si>
  <si>
    <t xml:space="preserve">Пенсионное обеспечение </t>
  </si>
  <si>
    <t xml:space="preserve">Доходы от продажи земельных участков, государственная собственность на которые не разграничена и которые находятся в границах поселения </t>
  </si>
  <si>
    <t>межбюджетные трансферты  на оплату труда работникам муниципальных учреждений культурно-досугового типа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</si>
  <si>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муниципаьного жилого фонда, создание условий для жилищного строительства, осуществление муниципального жилищного фонда, создание условий для жилищного строительства,  осуществление муниципального жилищного контроля, а также иных полномочий оргтнов местного самоуправления в соответствии с жилищным законодательством в рамках муниципальной программы муниципального образования Огаревское  Щекинскинского района "Улучшение жилищных условий граждан и комплексное развитие коммунальной инфраструктуры в муниципальном образовании Щекинский район"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</si>
  <si>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</si>
  <si>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Единый  сельскохозяйственный налог(сумма платежа (перерасчеты, недоимка и задолженность по соолтветствующему платежу , в т.ч.по отмененному)</t>
  </si>
  <si>
    <t>Межбюджетные трансферты на организацию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</si>
  <si>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</si>
  <si>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000 2 19 05000 10 0000 151</t>
  </si>
  <si>
    <t>0412</t>
  </si>
  <si>
    <t>Приложение 1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</si>
  <si>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</si>
  <si>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</si>
  <si>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</si>
  <si>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</si>
  <si>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</si>
  <si>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</si>
  <si>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000 2 02 15002 10 0000 151</t>
  </si>
  <si>
    <t>000 2 02 15001 10 0000 151</t>
  </si>
  <si>
    <t>000 2 02 15001 00 0000 151</t>
  </si>
  <si>
    <t>000 2 02 35118 10 0000 151</t>
  </si>
  <si>
    <t>000 2 02 35118 00 0000 151</t>
  </si>
  <si>
    <t>000 2 02 40014 10 0000 151</t>
  </si>
  <si>
    <t>000 2 0240014 10 0000 151</t>
  </si>
  <si>
    <t>000 2 02 49999 10 0000 151</t>
  </si>
  <si>
    <t>000 2 02 49999 00 0000 151</t>
  </si>
  <si>
    <t>000 1 16 51040 02 0000 140</t>
  </si>
  <si>
    <t>Денежные взыскания (штрафы) за нарушение законодательства Российской Федерации за несоблюдение муниципальных правовых актов, зачисляемые в бюджеты поселений</t>
  </si>
  <si>
    <t>межбюджетные трансферты,  передаваемые из бюджета муниципального образования Щекинский район бюджетам сельских поселений на реализацию мероприятий по применению информационных технологий</t>
  </si>
  <si>
    <t>0410</t>
  </si>
  <si>
    <t>Связь и информатика</t>
  </si>
  <si>
    <t>Отчет об исполнении бюджета  муниципального образования  Огаревское за полугодие 2018года</t>
  </si>
  <si>
    <t>исполнение 01.07.18</t>
  </si>
  <si>
    <t>Уточненный план 2018 г.</t>
  </si>
  <si>
    <t>к постановлению администрации МО Огаревское " Об исполнении бюджета муниципального образования Огаревское Щекинского района за полугодие  2018года"</t>
  </si>
  <si>
    <t xml:space="preserve">от ___________________2018г. 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</si>
</sst>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 ;[Red]\-#,##0.0\ "/>
  </numFmts>
  <fonts count="46"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0"/>
    </font>
    <font>
      <sz val="9.5"/>
      <name val="Times New Roman Cyr"/>
      <family val="0"/>
    </font>
    <font>
      <b/>
      <sz val="9.5"/>
      <name val="Times New Roman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" applyNumberFormat="0" applyAlignment="0" applyProtection="0"/>
    <xf numFmtId="0" fontId="31" fillId="19" borderId="2" applyNumberFormat="0" applyAlignment="0" applyProtection="0"/>
    <xf numFmtId="0" fontId="32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6" fillId="20" borderId="7" applyNumberFormat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6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0" xfId="59" applyNumberFormat="1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49" fontId="26" fillId="0" borderId="1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173" fontId="26" fillId="0" borderId="10" xfId="6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/>
    </xf>
    <xf numFmtId="173" fontId="26" fillId="0" borderId="10" xfId="60" applyNumberFormat="1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173" fontId="27" fillId="0" borderId="10" xfId="6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26" fillId="0" borderId="10" xfId="60" applyNumberFormat="1" applyFont="1" applyFill="1" applyBorder="1" applyAlignment="1">
      <alignment/>
    </xf>
    <xf numFmtId="173" fontId="27" fillId="0" borderId="10" xfId="6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justify" wrapText="1"/>
    </xf>
    <xf numFmtId="173" fontId="26" fillId="0" borderId="10" xfId="60" applyNumberFormat="1" applyFont="1" applyFill="1" applyBorder="1" applyAlignment="1">
      <alignment/>
    </xf>
    <xf numFmtId="0" fontId="6" fillId="0" borderId="10" xfId="52" applyFont="1" applyFill="1" applyBorder="1" applyAlignment="1">
      <alignment wrapText="1"/>
      <protection/>
    </xf>
    <xf numFmtId="173" fontId="6" fillId="0" borderId="10" xfId="6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11" fillId="0" borderId="10" xfId="59" applyNumberFormat="1" applyFont="1" applyFill="1" applyBorder="1" applyAlignment="1">
      <alignment horizontal="justify" wrapText="1"/>
    </xf>
    <xf numFmtId="0" fontId="11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28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center"/>
    </xf>
    <xf numFmtId="0" fontId="27" fillId="0" borderId="10" xfId="0" applyFont="1" applyFill="1" applyBorder="1" applyAlignment="1">
      <alignment horizontal="justify" wrapText="1"/>
    </xf>
    <xf numFmtId="173" fontId="27" fillId="0" borderId="10" xfId="6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59" applyNumberFormat="1" applyFont="1" applyFill="1" applyBorder="1" applyAlignment="1">
      <alignment horizontal="justify" vertical="top" wrapText="1"/>
    </xf>
    <xf numFmtId="0" fontId="21" fillId="0" borderId="13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на 01.04.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K272" sqref="K272"/>
    </sheetView>
  </sheetViews>
  <sheetFormatPr defaultColWidth="9.140625" defaultRowHeight="15"/>
  <cols>
    <col min="1" max="1" width="22.421875" style="1" customWidth="1"/>
    <col min="2" max="2" width="43.00390625" style="1" customWidth="1"/>
    <col min="3" max="3" width="10.57421875" style="1" hidden="1" customWidth="1"/>
    <col min="4" max="4" width="11.57421875" style="1" hidden="1" customWidth="1"/>
    <col min="5" max="5" width="0.2890625" style="1" hidden="1" customWidth="1"/>
    <col min="6" max="6" width="9.421875" style="1" customWidth="1"/>
    <col min="7" max="7" width="8.421875" style="1" customWidth="1"/>
    <col min="8" max="8" width="9.421875" style="1" customWidth="1"/>
    <col min="9" max="10" width="9.140625" style="1" customWidth="1"/>
    <col min="11" max="11" width="11.57421875" style="1" customWidth="1"/>
    <col min="12" max="16384" width="9.140625" style="1" customWidth="1"/>
  </cols>
  <sheetData>
    <row r="1" spans="2:8" ht="18.75" customHeight="1">
      <c r="B1" s="54"/>
      <c r="C1" s="101"/>
      <c r="D1" s="101"/>
      <c r="E1" s="101"/>
      <c r="F1" s="102" t="s">
        <v>213</v>
      </c>
      <c r="G1" s="102"/>
      <c r="H1" s="102"/>
    </row>
    <row r="2" spans="2:8" ht="60" customHeight="1">
      <c r="B2" s="54"/>
      <c r="C2" s="54"/>
      <c r="D2" s="54"/>
      <c r="E2" s="54"/>
      <c r="F2" s="103" t="s">
        <v>237</v>
      </c>
      <c r="G2" s="104"/>
      <c r="H2" s="104"/>
    </row>
    <row r="3" spans="2:8" ht="16.5" customHeight="1">
      <c r="B3" s="54"/>
      <c r="C3" s="54"/>
      <c r="D3" s="54"/>
      <c r="E3" s="54"/>
      <c r="F3" s="105" t="s">
        <v>238</v>
      </c>
      <c r="G3" s="106"/>
      <c r="H3" s="106"/>
    </row>
    <row r="4" spans="2:4" ht="15">
      <c r="B4" s="2"/>
      <c r="C4" s="2"/>
      <c r="D4" s="3"/>
    </row>
    <row r="5" spans="1:8" ht="37.5" customHeight="1">
      <c r="A5" s="116" t="s">
        <v>234</v>
      </c>
      <c r="B5" s="104"/>
      <c r="C5" s="104"/>
      <c r="D5" s="104"/>
      <c r="E5" s="104"/>
      <c r="F5" s="104"/>
      <c r="G5" s="104"/>
      <c r="H5" s="104"/>
    </row>
    <row r="6" spans="1:8" ht="15">
      <c r="A6" s="4"/>
      <c r="B6" s="4"/>
      <c r="C6" s="4"/>
      <c r="D6" s="3" t="s">
        <v>0</v>
      </c>
      <c r="E6" s="5"/>
      <c r="G6" s="21"/>
      <c r="H6" s="21"/>
    </row>
    <row r="7" spans="1:8" s="9" customFormat="1" ht="53.25" customHeight="1">
      <c r="A7" s="6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8" t="s">
        <v>236</v>
      </c>
      <c r="G7" s="8" t="s">
        <v>235</v>
      </c>
      <c r="H7" s="8" t="s">
        <v>143</v>
      </c>
    </row>
    <row r="8" spans="1:8" ht="24.75" customHeight="1">
      <c r="A8" s="25" t="s">
        <v>6</v>
      </c>
      <c r="B8" s="107" t="s">
        <v>7</v>
      </c>
      <c r="C8" s="12">
        <f>C9+C15+C18+C27+C30+C34+C41+C46+C55+C53</f>
        <v>11277.5</v>
      </c>
      <c r="D8" s="12">
        <f>D9+D15+D18+D27+D30+D34+D41+D46+D55+D53</f>
        <v>6340.500000000001</v>
      </c>
      <c r="E8" s="12">
        <f>E9+E15+E18+E27+E30+E34+E41+E46+E55+E53</f>
        <v>8616.3</v>
      </c>
      <c r="F8" s="12">
        <f>F9+F15+F18+F27+F30+F34+F41+F46+F55+F53</f>
        <v>12923.499999999998</v>
      </c>
      <c r="G8" s="91">
        <f>G9+G18+G27+G41+G46+G26</f>
        <v>2544.7000000000003</v>
      </c>
      <c r="H8" s="91">
        <f>G8/F8*100</f>
        <v>19.690486323364418</v>
      </c>
    </row>
    <row r="9" spans="1:8" ht="15">
      <c r="A9" s="25" t="s">
        <v>8</v>
      </c>
      <c r="B9" s="26" t="s">
        <v>9</v>
      </c>
      <c r="C9" s="12">
        <f aca="true" t="shared" si="0" ref="C9:H9">C10</f>
        <v>1742.8</v>
      </c>
      <c r="D9" s="78">
        <f t="shared" si="0"/>
        <v>1079.3000000000002</v>
      </c>
      <c r="E9" s="78">
        <f t="shared" si="0"/>
        <v>1729.3999999999999</v>
      </c>
      <c r="F9" s="78">
        <f>F10+F17</f>
        <v>346.29999999999995</v>
      </c>
      <c r="G9" s="78">
        <f t="shared" si="0"/>
        <v>162.1</v>
      </c>
      <c r="H9" s="79">
        <f t="shared" si="0"/>
        <v>46.80912503609588</v>
      </c>
    </row>
    <row r="10" spans="1:8" ht="21" customHeight="1">
      <c r="A10" s="23" t="s">
        <v>10</v>
      </c>
      <c r="B10" s="24" t="s">
        <v>11</v>
      </c>
      <c r="C10" s="10">
        <f>C11+C12+C13+C14</f>
        <v>1742.8</v>
      </c>
      <c r="D10" s="11">
        <f>D11+D12+D13+D14</f>
        <v>1079.3000000000002</v>
      </c>
      <c r="E10" s="11">
        <f>E11+E12+E13+E14</f>
        <v>1729.3999999999999</v>
      </c>
      <c r="F10" s="11">
        <f>F11+F12+F13+F14</f>
        <v>346.29999999999995</v>
      </c>
      <c r="G10" s="56">
        <f>G11+G12+G13+G14+G17</f>
        <v>162.1</v>
      </c>
      <c r="H10" s="56">
        <f>G10/F10*100</f>
        <v>46.80912503609588</v>
      </c>
    </row>
    <row r="11" spans="1:8" ht="62.25" customHeight="1">
      <c r="A11" s="23" t="s">
        <v>12</v>
      </c>
      <c r="B11" s="24" t="s">
        <v>13</v>
      </c>
      <c r="C11" s="10">
        <f>292.1+1413.1</f>
        <v>1705.1999999999998</v>
      </c>
      <c r="D11" s="11">
        <v>1054.4</v>
      </c>
      <c r="E11" s="11">
        <v>1701.3</v>
      </c>
      <c r="F11" s="11">
        <v>340.9</v>
      </c>
      <c r="G11" s="11">
        <v>153.1</v>
      </c>
      <c r="H11" s="56">
        <f>G11/F11*100</f>
        <v>44.910530947491935</v>
      </c>
    </row>
    <row r="12" spans="1:8" ht="63.75" customHeight="1">
      <c r="A12" s="23" t="s">
        <v>14</v>
      </c>
      <c r="B12" s="24" t="s">
        <v>129</v>
      </c>
      <c r="C12" s="10">
        <v>9.7</v>
      </c>
      <c r="D12" s="11"/>
      <c r="E12" s="11">
        <v>0</v>
      </c>
      <c r="F12" s="11">
        <v>0</v>
      </c>
      <c r="G12" s="11">
        <v>0.5</v>
      </c>
      <c r="H12" s="56">
        <v>0</v>
      </c>
    </row>
    <row r="13" spans="1:8" ht="36" customHeight="1">
      <c r="A13" s="23" t="s">
        <v>15</v>
      </c>
      <c r="B13" s="24" t="s">
        <v>16</v>
      </c>
      <c r="C13" s="10">
        <f>4.9+23</f>
        <v>27.9</v>
      </c>
      <c r="D13" s="11">
        <v>24.9</v>
      </c>
      <c r="E13" s="11">
        <v>28.1</v>
      </c>
      <c r="F13" s="11">
        <v>5.4</v>
      </c>
      <c r="G13" s="11">
        <v>1.4</v>
      </c>
      <c r="H13" s="56">
        <f>G13/F13*100</f>
        <v>25.925925925925924</v>
      </c>
    </row>
    <row r="14" spans="1:8" ht="72" hidden="1">
      <c r="A14" s="23" t="s">
        <v>17</v>
      </c>
      <c r="B14" s="24" t="s">
        <v>130</v>
      </c>
      <c r="C14" s="10"/>
      <c r="D14" s="11"/>
      <c r="E14" s="11"/>
      <c r="F14" s="11"/>
      <c r="G14" s="11"/>
      <c r="H14" s="56"/>
    </row>
    <row r="15" spans="1:8" ht="15" hidden="1">
      <c r="A15" s="25" t="s">
        <v>18</v>
      </c>
      <c r="B15" s="28" t="s">
        <v>19</v>
      </c>
      <c r="C15" s="12">
        <f aca="true" t="shared" si="1" ref="C15:H15">C16</f>
        <v>0</v>
      </c>
      <c r="D15" s="78">
        <f t="shared" si="1"/>
        <v>0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9">
        <f t="shared" si="1"/>
        <v>0</v>
      </c>
    </row>
    <row r="16" spans="1:8" ht="9" customHeight="1" hidden="1">
      <c r="A16" s="23" t="s">
        <v>20</v>
      </c>
      <c r="B16" s="24" t="s">
        <v>21</v>
      </c>
      <c r="C16" s="10"/>
      <c r="D16" s="11"/>
      <c r="E16" s="11"/>
      <c r="F16" s="11"/>
      <c r="G16" s="11"/>
      <c r="H16" s="56"/>
    </row>
    <row r="17" spans="1:8" ht="35.25" customHeight="1">
      <c r="A17" s="23" t="s">
        <v>20</v>
      </c>
      <c r="B17" s="24" t="s">
        <v>208</v>
      </c>
      <c r="C17" s="10"/>
      <c r="D17" s="11"/>
      <c r="E17" s="11"/>
      <c r="F17" s="11">
        <v>0</v>
      </c>
      <c r="G17" s="11">
        <v>7.1</v>
      </c>
      <c r="H17" s="56">
        <v>0</v>
      </c>
    </row>
    <row r="18" spans="1:8" ht="15">
      <c r="A18" s="25" t="s">
        <v>22</v>
      </c>
      <c r="B18" s="28" t="s">
        <v>23</v>
      </c>
      <c r="C18" s="12">
        <f>C19+C21</f>
        <v>8930</v>
      </c>
      <c r="D18" s="78">
        <f>D19+D21</f>
        <v>4454.200000000001</v>
      </c>
      <c r="E18" s="78">
        <f>E19+E21</f>
        <v>5962.8</v>
      </c>
      <c r="F18" s="78">
        <f>F19+F21</f>
        <v>10868.099999999999</v>
      </c>
      <c r="G18" s="79">
        <f>G19+G21</f>
        <v>2301.7000000000003</v>
      </c>
      <c r="H18" s="79">
        <f>G18/F18*100</f>
        <v>21.178494861107282</v>
      </c>
    </row>
    <row r="19" spans="1:8" ht="15">
      <c r="A19" s="25" t="s">
        <v>24</v>
      </c>
      <c r="B19" s="26" t="s">
        <v>25</v>
      </c>
      <c r="C19" s="10">
        <f aca="true" t="shared" si="2" ref="C19:H19">C20</f>
        <v>110</v>
      </c>
      <c r="D19" s="11">
        <f t="shared" si="2"/>
        <v>45.6</v>
      </c>
      <c r="E19" s="11">
        <f t="shared" si="2"/>
        <v>91</v>
      </c>
      <c r="F19" s="11">
        <f t="shared" si="2"/>
        <v>417.8</v>
      </c>
      <c r="G19" s="56">
        <f t="shared" si="2"/>
        <v>49.3</v>
      </c>
      <c r="H19" s="56">
        <f t="shared" si="2"/>
        <v>11.79990426041168</v>
      </c>
    </row>
    <row r="20" spans="1:8" ht="27" customHeight="1">
      <c r="A20" s="23" t="s">
        <v>26</v>
      </c>
      <c r="B20" s="24" t="s">
        <v>27</v>
      </c>
      <c r="C20" s="10">
        <f>13+97</f>
        <v>110</v>
      </c>
      <c r="D20" s="11">
        <v>45.6</v>
      </c>
      <c r="E20" s="11">
        <v>91</v>
      </c>
      <c r="F20" s="11">
        <v>417.8</v>
      </c>
      <c r="G20" s="56">
        <v>49.3</v>
      </c>
      <c r="H20" s="56">
        <f>G20/F20*100</f>
        <v>11.79990426041168</v>
      </c>
    </row>
    <row r="21" spans="1:8" ht="15">
      <c r="A21" s="25" t="s">
        <v>28</v>
      </c>
      <c r="B21" s="26" t="s">
        <v>29</v>
      </c>
      <c r="C21" s="10">
        <f>C22+C24</f>
        <v>8820</v>
      </c>
      <c r="D21" s="11">
        <f>D22+D24</f>
        <v>4408.6</v>
      </c>
      <c r="E21" s="11">
        <f>E22+E24</f>
        <v>5871.8</v>
      </c>
      <c r="F21" s="11">
        <f>F22+F24</f>
        <v>10450.3</v>
      </c>
      <c r="G21" s="11">
        <f>G22+G24</f>
        <v>2252.4</v>
      </c>
      <c r="H21" s="56">
        <f>G21/F21*100</f>
        <v>21.553448226366708</v>
      </c>
    </row>
    <row r="22" spans="1:8" ht="36">
      <c r="A22" s="23" t="s">
        <v>30</v>
      </c>
      <c r="B22" s="27" t="s">
        <v>31</v>
      </c>
      <c r="C22" s="10">
        <f aca="true" t="shared" si="3" ref="C22:H22">C23</f>
        <v>2215</v>
      </c>
      <c r="D22" s="11">
        <f t="shared" si="3"/>
        <v>1285.8</v>
      </c>
      <c r="E22" s="11">
        <f t="shared" si="3"/>
        <v>2028.2</v>
      </c>
      <c r="F22" s="11">
        <f t="shared" si="3"/>
        <v>3227.3</v>
      </c>
      <c r="G22" s="11">
        <f t="shared" si="3"/>
        <v>1522</v>
      </c>
      <c r="H22" s="56">
        <f t="shared" si="3"/>
        <v>47.16016484367738</v>
      </c>
    </row>
    <row r="23" spans="1:8" ht="51" customHeight="1">
      <c r="A23" s="23" t="s">
        <v>142</v>
      </c>
      <c r="B23" s="27" t="s">
        <v>141</v>
      </c>
      <c r="C23" s="10">
        <f>87+2128</f>
        <v>2215</v>
      </c>
      <c r="D23" s="11">
        <v>1285.8</v>
      </c>
      <c r="E23" s="11">
        <v>2028.2</v>
      </c>
      <c r="F23" s="11">
        <v>3227.3</v>
      </c>
      <c r="G23" s="11">
        <v>1522</v>
      </c>
      <c r="H23" s="56">
        <f>G23/F23*100</f>
        <v>47.16016484367738</v>
      </c>
    </row>
    <row r="24" spans="1:8" ht="27.75" customHeight="1">
      <c r="A24" s="23" t="s">
        <v>140</v>
      </c>
      <c r="B24" s="27" t="s">
        <v>32</v>
      </c>
      <c r="C24" s="10">
        <f aca="true" t="shared" si="4" ref="C24:H24">C25</f>
        <v>6605</v>
      </c>
      <c r="D24" s="11">
        <f t="shared" si="4"/>
        <v>3122.8</v>
      </c>
      <c r="E24" s="11">
        <f t="shared" si="4"/>
        <v>3843.6</v>
      </c>
      <c r="F24" s="11">
        <f t="shared" si="4"/>
        <v>7223</v>
      </c>
      <c r="G24" s="11">
        <f t="shared" si="4"/>
        <v>730.4</v>
      </c>
      <c r="H24" s="56">
        <f t="shared" si="4"/>
        <v>10.112141769347915</v>
      </c>
    </row>
    <row r="25" spans="1:8" ht="49.5" customHeight="1">
      <c r="A25" s="23" t="s">
        <v>139</v>
      </c>
      <c r="B25" s="27" t="s">
        <v>138</v>
      </c>
      <c r="C25" s="10">
        <f>3424+3181</f>
        <v>6605</v>
      </c>
      <c r="D25" s="11">
        <v>3122.8</v>
      </c>
      <c r="E25" s="11">
        <v>3843.6</v>
      </c>
      <c r="F25" s="11">
        <v>7223</v>
      </c>
      <c r="G25" s="11">
        <v>730.4</v>
      </c>
      <c r="H25" s="56">
        <f>G25/F25*100</f>
        <v>10.112141769347915</v>
      </c>
    </row>
    <row r="26" spans="1:8" ht="49.5" customHeight="1">
      <c r="A26" s="23" t="s">
        <v>229</v>
      </c>
      <c r="B26" s="27" t="s">
        <v>230</v>
      </c>
      <c r="C26" s="10"/>
      <c r="D26" s="11"/>
      <c r="E26" s="11"/>
      <c r="F26" s="11"/>
      <c r="G26" s="11">
        <v>2.5</v>
      </c>
      <c r="H26" s="56"/>
    </row>
    <row r="27" spans="1:9" ht="15">
      <c r="A27" s="25" t="s">
        <v>33</v>
      </c>
      <c r="B27" s="28" t="s">
        <v>34</v>
      </c>
      <c r="C27" s="12">
        <f aca="true" t="shared" si="5" ref="C27:H28">C28</f>
        <v>38.1</v>
      </c>
      <c r="D27" s="78">
        <f t="shared" si="5"/>
        <v>23.8</v>
      </c>
      <c r="E27" s="78">
        <f t="shared" si="5"/>
        <v>31.7</v>
      </c>
      <c r="F27" s="78">
        <f t="shared" si="5"/>
        <v>9.1</v>
      </c>
      <c r="G27" s="78">
        <f t="shared" si="5"/>
        <v>1.5</v>
      </c>
      <c r="H27" s="79">
        <f t="shared" si="5"/>
        <v>16.483516483516482</v>
      </c>
      <c r="I27" s="21"/>
    </row>
    <row r="28" spans="1:8" ht="35.25" customHeight="1">
      <c r="A28" s="23" t="s">
        <v>35</v>
      </c>
      <c r="B28" s="24" t="s">
        <v>36</v>
      </c>
      <c r="C28" s="10">
        <f t="shared" si="5"/>
        <v>38.1</v>
      </c>
      <c r="D28" s="11">
        <f t="shared" si="5"/>
        <v>23.8</v>
      </c>
      <c r="E28" s="11">
        <f t="shared" si="5"/>
        <v>31.7</v>
      </c>
      <c r="F28" s="11">
        <f t="shared" si="5"/>
        <v>9.1</v>
      </c>
      <c r="G28" s="11">
        <f t="shared" si="5"/>
        <v>1.5</v>
      </c>
      <c r="H28" s="56">
        <f t="shared" si="5"/>
        <v>16.483516483516482</v>
      </c>
    </row>
    <row r="29" spans="1:8" ht="60.75" customHeight="1">
      <c r="A29" s="23" t="s">
        <v>37</v>
      </c>
      <c r="B29" s="27" t="s">
        <v>38</v>
      </c>
      <c r="C29" s="10">
        <f>9.1+29</f>
        <v>38.1</v>
      </c>
      <c r="D29" s="11">
        <v>23.8</v>
      </c>
      <c r="E29" s="11">
        <v>31.7</v>
      </c>
      <c r="F29" s="11">
        <v>9.1</v>
      </c>
      <c r="G29" s="11">
        <v>1.5</v>
      </c>
      <c r="H29" s="56">
        <f>G29/F29*100</f>
        <v>16.483516483516482</v>
      </c>
    </row>
    <row r="30" spans="1:8" ht="15" customHeight="1" hidden="1">
      <c r="A30" s="25" t="s">
        <v>39</v>
      </c>
      <c r="B30" s="28" t="s">
        <v>40</v>
      </c>
      <c r="C30" s="12">
        <f aca="true" t="shared" si="6" ref="C30:H32">C31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9">
        <f t="shared" si="6"/>
        <v>0</v>
      </c>
    </row>
    <row r="31" spans="1:8" ht="0.75" customHeight="1" hidden="1">
      <c r="A31" s="23" t="s">
        <v>41</v>
      </c>
      <c r="B31" s="24" t="s">
        <v>42</v>
      </c>
      <c r="C31" s="10">
        <f t="shared" si="6"/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56">
        <f t="shared" si="6"/>
        <v>0</v>
      </c>
    </row>
    <row r="32" spans="1:8" ht="6.75" customHeight="1" hidden="1">
      <c r="A32" s="23" t="s">
        <v>43</v>
      </c>
      <c r="B32" s="24" t="s">
        <v>44</v>
      </c>
      <c r="C32" s="10">
        <f t="shared" si="6"/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56">
        <f t="shared" si="6"/>
        <v>0</v>
      </c>
    </row>
    <row r="33" spans="1:8" ht="9" customHeight="1" hidden="1">
      <c r="A33" s="23" t="s">
        <v>45</v>
      </c>
      <c r="B33" s="27" t="s">
        <v>46</v>
      </c>
      <c r="C33" s="10"/>
      <c r="D33" s="11"/>
      <c r="E33" s="11"/>
      <c r="F33" s="11"/>
      <c r="G33" s="11"/>
      <c r="H33" s="56"/>
    </row>
    <row r="34" spans="1:9" ht="10.5" customHeight="1" hidden="1">
      <c r="A34" s="25" t="s">
        <v>47</v>
      </c>
      <c r="B34" s="28" t="s">
        <v>48</v>
      </c>
      <c r="C34" s="12">
        <f>C35+C39</f>
        <v>393</v>
      </c>
      <c r="D34" s="12">
        <f>D35+D39</f>
        <v>495.7</v>
      </c>
      <c r="E34" s="12">
        <f>E35+E39</f>
        <v>604.9</v>
      </c>
      <c r="F34" s="55">
        <f>F35+F39</f>
        <v>0</v>
      </c>
      <c r="G34" s="55">
        <v>0</v>
      </c>
      <c r="H34" s="93">
        <v>0</v>
      </c>
      <c r="I34" s="21"/>
    </row>
    <row r="35" spans="1:8" s="13" customFormat="1" ht="61.5" customHeight="1" hidden="1">
      <c r="A35" s="25" t="s">
        <v>49</v>
      </c>
      <c r="B35" s="28" t="s">
        <v>131</v>
      </c>
      <c r="C35" s="12">
        <f aca="true" t="shared" si="7" ref="C35:H35">SUM(C36:C38)</f>
        <v>393</v>
      </c>
      <c r="D35" s="12">
        <f t="shared" si="7"/>
        <v>495.7</v>
      </c>
      <c r="E35" s="12">
        <f t="shared" si="7"/>
        <v>604.9</v>
      </c>
      <c r="F35" s="12">
        <f t="shared" si="7"/>
        <v>0</v>
      </c>
      <c r="G35" s="12">
        <f t="shared" si="7"/>
        <v>453.3</v>
      </c>
      <c r="H35" s="91">
        <f t="shared" si="7"/>
        <v>462.5</v>
      </c>
    </row>
    <row r="36" spans="1:8" ht="47.25" customHeight="1" hidden="1">
      <c r="A36" s="23" t="s">
        <v>50</v>
      </c>
      <c r="B36" s="27" t="s">
        <v>132</v>
      </c>
      <c r="C36" s="10">
        <f>114+279</f>
        <v>393</v>
      </c>
      <c r="D36" s="11">
        <v>495.7</v>
      </c>
      <c r="E36" s="11">
        <v>604.9</v>
      </c>
      <c r="F36" s="11"/>
      <c r="G36" s="11">
        <f>171.5+281.8</f>
        <v>453.3</v>
      </c>
      <c r="H36" s="56">
        <f>175+287.5</f>
        <v>462.5</v>
      </c>
    </row>
    <row r="37" spans="1:8" ht="60" hidden="1">
      <c r="A37" s="23" t="s">
        <v>51</v>
      </c>
      <c r="B37" s="29" t="s">
        <v>52</v>
      </c>
      <c r="C37" s="10"/>
      <c r="D37" s="11"/>
      <c r="E37" s="11"/>
      <c r="F37" s="11"/>
      <c r="G37" s="11"/>
      <c r="H37" s="56"/>
    </row>
    <row r="38" spans="1:8" ht="24" hidden="1">
      <c r="A38" s="23" t="s">
        <v>53</v>
      </c>
      <c r="B38" s="29" t="s">
        <v>54</v>
      </c>
      <c r="C38" s="10"/>
      <c r="D38" s="11"/>
      <c r="E38" s="11"/>
      <c r="F38" s="11"/>
      <c r="G38" s="11"/>
      <c r="H38" s="56"/>
    </row>
    <row r="39" spans="1:8" ht="81" customHeight="1" hidden="1">
      <c r="A39" s="25" t="s">
        <v>55</v>
      </c>
      <c r="B39" s="30" t="s">
        <v>133</v>
      </c>
      <c r="C39" s="14">
        <f aca="true" t="shared" si="8" ref="C39:H39">C40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92">
        <f t="shared" si="8"/>
        <v>0</v>
      </c>
    </row>
    <row r="40" spans="1:8" ht="17.25" customHeight="1" hidden="1">
      <c r="A40" s="23" t="s">
        <v>56</v>
      </c>
      <c r="B40" s="24" t="s">
        <v>134</v>
      </c>
      <c r="C40" s="10"/>
      <c r="D40" s="11"/>
      <c r="E40" s="11"/>
      <c r="F40" s="11"/>
      <c r="G40" s="11"/>
      <c r="H40" s="56"/>
    </row>
    <row r="41" spans="1:8" ht="36.75" customHeight="1">
      <c r="A41" s="25" t="s">
        <v>214</v>
      </c>
      <c r="B41" s="28" t="s">
        <v>215</v>
      </c>
      <c r="C41" s="12">
        <f>C42+C44</f>
        <v>7.6</v>
      </c>
      <c r="D41" s="12">
        <f>D42+D44</f>
        <v>11.6</v>
      </c>
      <c r="E41" s="12">
        <f>E42+E44</f>
        <v>11.6</v>
      </c>
      <c r="F41" s="55">
        <f>F42</f>
        <v>200</v>
      </c>
      <c r="G41" s="55">
        <f>G42+G44</f>
        <v>76.9</v>
      </c>
      <c r="H41" s="93">
        <v>0</v>
      </c>
    </row>
    <row r="42" spans="1:8" s="15" customFormat="1" ht="72" customHeight="1">
      <c r="A42" s="23" t="s">
        <v>56</v>
      </c>
      <c r="B42" s="24" t="s">
        <v>216</v>
      </c>
      <c r="C42" s="12">
        <f>C43</f>
        <v>7.6</v>
      </c>
      <c r="D42" s="12">
        <f>D43</f>
        <v>11.6</v>
      </c>
      <c r="E42" s="12">
        <f>E43</f>
        <v>11.6</v>
      </c>
      <c r="F42" s="89">
        <v>200</v>
      </c>
      <c r="G42" s="55">
        <v>76.9</v>
      </c>
      <c r="H42" s="93">
        <v>0</v>
      </c>
    </row>
    <row r="43" spans="1:8" ht="0.75" customHeight="1">
      <c r="A43" s="31" t="s">
        <v>57</v>
      </c>
      <c r="B43" s="32" t="s">
        <v>58</v>
      </c>
      <c r="C43" s="10">
        <v>7.6</v>
      </c>
      <c r="D43" s="11">
        <v>11.6</v>
      </c>
      <c r="E43" s="11">
        <v>11.6</v>
      </c>
      <c r="F43" s="11">
        <v>0</v>
      </c>
      <c r="G43" s="11">
        <v>0</v>
      </c>
      <c r="H43" s="56">
        <v>0</v>
      </c>
    </row>
    <row r="44" spans="1:8" s="15" customFormat="1" ht="30.75" customHeight="1" hidden="1">
      <c r="A44" s="25" t="s">
        <v>59</v>
      </c>
      <c r="B44" s="28" t="s">
        <v>60</v>
      </c>
      <c r="C44" s="12">
        <f aca="true" t="shared" si="9" ref="C44:H44">C45</f>
        <v>0</v>
      </c>
      <c r="D44" s="12">
        <f t="shared" si="9"/>
        <v>0</v>
      </c>
      <c r="E44" s="12">
        <f t="shared" si="9"/>
        <v>0</v>
      </c>
      <c r="F44" s="12">
        <f t="shared" si="9"/>
        <v>0</v>
      </c>
      <c r="G44" s="12">
        <f t="shared" si="9"/>
        <v>0</v>
      </c>
      <c r="H44" s="91">
        <f t="shared" si="9"/>
        <v>0</v>
      </c>
    </row>
    <row r="45" spans="1:8" ht="30.75" customHeight="1" hidden="1">
      <c r="A45" s="31" t="s">
        <v>61</v>
      </c>
      <c r="B45" s="32" t="s">
        <v>62</v>
      </c>
      <c r="C45" s="10"/>
      <c r="D45" s="11"/>
      <c r="E45" s="11"/>
      <c r="F45" s="11"/>
      <c r="G45" s="11"/>
      <c r="H45" s="56"/>
    </row>
    <row r="46" spans="1:8" ht="30.75" customHeight="1">
      <c r="A46" s="25" t="s">
        <v>63</v>
      </c>
      <c r="B46" s="28" t="s">
        <v>64</v>
      </c>
      <c r="C46" s="12">
        <f>C47+C49</f>
        <v>166</v>
      </c>
      <c r="D46" s="12">
        <f>D47+D49</f>
        <v>275.9</v>
      </c>
      <c r="E46" s="12">
        <f>E47+E49</f>
        <v>275.9</v>
      </c>
      <c r="F46" s="55">
        <f>F60+F58</f>
        <v>1500</v>
      </c>
      <c r="G46" s="55">
        <f>G58+G60</f>
        <v>0</v>
      </c>
      <c r="H46" s="93">
        <f>G46/F46*100</f>
        <v>0</v>
      </c>
    </row>
    <row r="47" spans="1:8" ht="0.75" customHeight="1">
      <c r="A47" s="25" t="s">
        <v>65</v>
      </c>
      <c r="B47" s="30" t="s">
        <v>135</v>
      </c>
      <c r="C47" s="14">
        <f aca="true" t="shared" si="10" ref="C47:H47">C48</f>
        <v>156</v>
      </c>
      <c r="D47" s="14">
        <f t="shared" si="10"/>
        <v>123.9</v>
      </c>
      <c r="E47" s="14">
        <f t="shared" si="10"/>
        <v>123.9</v>
      </c>
      <c r="F47" s="14">
        <f t="shared" si="10"/>
        <v>0</v>
      </c>
      <c r="G47" s="14">
        <f t="shared" si="10"/>
        <v>0</v>
      </c>
      <c r="H47" s="92">
        <f t="shared" si="10"/>
        <v>0</v>
      </c>
    </row>
    <row r="48" spans="1:8" ht="49.5" customHeight="1" hidden="1">
      <c r="A48" s="23" t="s">
        <v>66</v>
      </c>
      <c r="B48" s="33" t="s">
        <v>136</v>
      </c>
      <c r="C48" s="16">
        <v>156</v>
      </c>
      <c r="D48" s="17">
        <v>123.9</v>
      </c>
      <c r="E48" s="17">
        <v>123.9</v>
      </c>
      <c r="F48" s="17"/>
      <c r="G48" s="17"/>
      <c r="H48" s="82"/>
    </row>
    <row r="49" spans="1:8" ht="27.75" customHeight="1" hidden="1">
      <c r="A49" s="25" t="s">
        <v>67</v>
      </c>
      <c r="B49" s="30" t="s">
        <v>68</v>
      </c>
      <c r="C49" s="14">
        <f aca="true" t="shared" si="11" ref="C49:H49">C50+C52</f>
        <v>10</v>
      </c>
      <c r="D49" s="14">
        <f t="shared" si="11"/>
        <v>152</v>
      </c>
      <c r="E49" s="14">
        <f t="shared" si="11"/>
        <v>152</v>
      </c>
      <c r="F49" s="14">
        <f t="shared" si="11"/>
        <v>0</v>
      </c>
      <c r="G49" s="14">
        <f t="shared" si="11"/>
        <v>140</v>
      </c>
      <c r="H49" s="92">
        <f t="shared" si="11"/>
        <v>140</v>
      </c>
    </row>
    <row r="50" spans="1:8" ht="24" customHeight="1" hidden="1">
      <c r="A50" s="23" t="s">
        <v>69</v>
      </c>
      <c r="B50" s="24" t="s">
        <v>70</v>
      </c>
      <c r="C50" s="10">
        <f aca="true" t="shared" si="12" ref="C50:H50">C51</f>
        <v>10</v>
      </c>
      <c r="D50" s="11">
        <f t="shared" si="12"/>
        <v>152</v>
      </c>
      <c r="E50" s="11">
        <f t="shared" si="12"/>
        <v>152</v>
      </c>
      <c r="F50" s="11">
        <f t="shared" si="12"/>
        <v>0</v>
      </c>
      <c r="G50" s="11">
        <f t="shared" si="12"/>
        <v>140</v>
      </c>
      <c r="H50" s="56">
        <f t="shared" si="12"/>
        <v>140</v>
      </c>
    </row>
    <row r="51" spans="1:8" ht="27.75" customHeight="1" hidden="1">
      <c r="A51" s="23" t="s">
        <v>71</v>
      </c>
      <c r="B51" s="24" t="s">
        <v>72</v>
      </c>
      <c r="C51" s="10">
        <v>10</v>
      </c>
      <c r="D51" s="11">
        <v>152</v>
      </c>
      <c r="E51" s="11">
        <v>152</v>
      </c>
      <c r="F51" s="18"/>
      <c r="G51" s="18">
        <v>140</v>
      </c>
      <c r="H51" s="94">
        <v>140</v>
      </c>
    </row>
    <row r="52" spans="1:8" ht="48.75" customHeight="1" hidden="1">
      <c r="A52" s="34" t="s">
        <v>73</v>
      </c>
      <c r="B52" s="33" t="s">
        <v>74</v>
      </c>
      <c r="C52" s="10"/>
      <c r="D52" s="11"/>
      <c r="E52" s="11"/>
      <c r="F52" s="18"/>
      <c r="G52" s="18"/>
      <c r="H52" s="94"/>
    </row>
    <row r="53" spans="1:8" ht="21" customHeight="1" hidden="1">
      <c r="A53" s="25" t="s">
        <v>75</v>
      </c>
      <c r="B53" s="28" t="s">
        <v>76</v>
      </c>
      <c r="C53" s="12">
        <f>C54</f>
        <v>0</v>
      </c>
      <c r="D53" s="12"/>
      <c r="E53" s="12"/>
      <c r="F53" s="12"/>
      <c r="G53" s="12"/>
      <c r="H53" s="91"/>
    </row>
    <row r="54" spans="1:8" s="13" customFormat="1" ht="40.5" customHeight="1" hidden="1">
      <c r="A54" s="34" t="s">
        <v>77</v>
      </c>
      <c r="B54" s="33" t="s">
        <v>78</v>
      </c>
      <c r="C54" s="16"/>
      <c r="D54" s="17"/>
      <c r="E54" s="17"/>
      <c r="F54" s="18"/>
      <c r="G54" s="18"/>
      <c r="H54" s="94"/>
    </row>
    <row r="55" spans="1:8" ht="33" customHeight="1" hidden="1">
      <c r="A55" s="25" t="s">
        <v>79</v>
      </c>
      <c r="B55" s="28" t="s">
        <v>80</v>
      </c>
      <c r="C55" s="12">
        <f aca="true" t="shared" si="13" ref="C55:H55">C57+C56</f>
        <v>0</v>
      </c>
      <c r="D55" s="12">
        <f t="shared" si="13"/>
        <v>0</v>
      </c>
      <c r="E55" s="12">
        <f t="shared" si="13"/>
        <v>0</v>
      </c>
      <c r="F55" s="12">
        <f t="shared" si="13"/>
        <v>0</v>
      </c>
      <c r="G55" s="12">
        <f t="shared" si="13"/>
        <v>0</v>
      </c>
      <c r="H55" s="91">
        <f t="shared" si="13"/>
        <v>0</v>
      </c>
    </row>
    <row r="56" spans="1:8" ht="18.75" customHeight="1" hidden="1">
      <c r="A56" s="23" t="s">
        <v>81</v>
      </c>
      <c r="B56" s="24" t="s">
        <v>82</v>
      </c>
      <c r="C56" s="10"/>
      <c r="D56" s="11"/>
      <c r="E56" s="11"/>
      <c r="F56" s="11"/>
      <c r="G56" s="11"/>
      <c r="H56" s="56"/>
    </row>
    <row r="57" spans="1:8" ht="14.25" customHeight="1" hidden="1">
      <c r="A57" s="23" t="s">
        <v>83</v>
      </c>
      <c r="B57" s="24" t="s">
        <v>84</v>
      </c>
      <c r="C57" s="10"/>
      <c r="D57" s="11"/>
      <c r="E57" s="11"/>
      <c r="F57" s="11"/>
      <c r="G57" s="11"/>
      <c r="H57" s="56"/>
    </row>
    <row r="58" spans="1:8" ht="73.5" customHeight="1">
      <c r="A58" s="25" t="s">
        <v>65</v>
      </c>
      <c r="B58" s="28" t="s">
        <v>217</v>
      </c>
      <c r="C58" s="14"/>
      <c r="D58" s="90"/>
      <c r="E58" s="90"/>
      <c r="F58" s="90">
        <f>F59</f>
        <v>1200</v>
      </c>
      <c r="G58" s="90">
        <f>G59</f>
        <v>0</v>
      </c>
      <c r="H58" s="95">
        <f>H59</f>
        <v>0</v>
      </c>
    </row>
    <row r="59" spans="1:8" ht="73.5" customHeight="1">
      <c r="A59" s="23" t="s">
        <v>218</v>
      </c>
      <c r="B59" s="24" t="s">
        <v>219</v>
      </c>
      <c r="C59" s="10"/>
      <c r="D59" s="11"/>
      <c r="E59" s="11"/>
      <c r="F59" s="11">
        <v>1200</v>
      </c>
      <c r="G59" s="11">
        <v>0</v>
      </c>
      <c r="H59" s="56">
        <f>G59/F59*100</f>
        <v>0</v>
      </c>
    </row>
    <row r="60" spans="1:8" ht="30" customHeight="1">
      <c r="A60" s="23" t="s">
        <v>67</v>
      </c>
      <c r="B60" s="24" t="s">
        <v>68</v>
      </c>
      <c r="C60" s="10"/>
      <c r="D60" s="11"/>
      <c r="E60" s="11"/>
      <c r="F60" s="11">
        <f>F61</f>
        <v>300</v>
      </c>
      <c r="G60" s="11">
        <f>G61</f>
        <v>0</v>
      </c>
      <c r="H60" s="56">
        <f>H61</f>
        <v>0</v>
      </c>
    </row>
    <row r="61" spans="1:8" ht="36.75" customHeight="1">
      <c r="A61" s="23" t="s">
        <v>73</v>
      </c>
      <c r="B61" s="24" t="s">
        <v>204</v>
      </c>
      <c r="C61" s="10"/>
      <c r="D61" s="11"/>
      <c r="E61" s="11"/>
      <c r="F61" s="11">
        <v>300</v>
      </c>
      <c r="G61" s="11">
        <v>0</v>
      </c>
      <c r="H61" s="56">
        <f>G61/F61*100</f>
        <v>0</v>
      </c>
    </row>
    <row r="62" spans="1:8" ht="21" customHeight="1">
      <c r="A62" s="25" t="s">
        <v>85</v>
      </c>
      <c r="B62" s="28" t="s">
        <v>86</v>
      </c>
      <c r="C62" s="12" t="e">
        <f>C63+C92+C93++C96+C98+C99</f>
        <v>#REF!</v>
      </c>
      <c r="D62" s="12" t="e">
        <f>D63+D92+D93++D96+D98+D99</f>
        <v>#REF!</v>
      </c>
      <c r="E62" s="12" t="e">
        <f>E63+E92+E93++E96+E98+E99</f>
        <v>#REF!</v>
      </c>
      <c r="F62" s="12">
        <f>F63+F92+F93++F96+F98+F99</f>
        <v>4166.9</v>
      </c>
      <c r="G62" s="93">
        <f>G63+G92+G93++G96+G98+G99</f>
        <v>2482.7999999999997</v>
      </c>
      <c r="H62" s="91">
        <f>G62/F62*100</f>
        <v>59.583863303654994</v>
      </c>
    </row>
    <row r="63" spans="1:8" ht="27" customHeight="1">
      <c r="A63" s="35" t="s">
        <v>87</v>
      </c>
      <c r="B63" s="36" t="s">
        <v>88</v>
      </c>
      <c r="C63" s="12" t="e">
        <f>C64+C68+C71</f>
        <v>#REF!</v>
      </c>
      <c r="D63" s="12" t="e">
        <f>D64+D68+D71</f>
        <v>#REF!</v>
      </c>
      <c r="E63" s="12" t="e">
        <f>E64+E68+E71</f>
        <v>#REF!</v>
      </c>
      <c r="F63" s="12">
        <f>F64+F68+F71</f>
        <v>4166.9</v>
      </c>
      <c r="G63" s="55">
        <f>G64+G68+G71</f>
        <v>2482.7999999999997</v>
      </c>
      <c r="H63" s="91">
        <f>G63/F63*100</f>
        <v>59.583863303654994</v>
      </c>
    </row>
    <row r="64" spans="1:8" ht="29.25" customHeight="1">
      <c r="A64" s="35" t="s">
        <v>89</v>
      </c>
      <c r="B64" s="36" t="s">
        <v>90</v>
      </c>
      <c r="C64" s="12">
        <f>C65+C67</f>
        <v>7717.7</v>
      </c>
      <c r="D64" s="12">
        <f>D65+D67</f>
        <v>6890.2</v>
      </c>
      <c r="E64" s="12">
        <f>E65+E67</f>
        <v>7717.7</v>
      </c>
      <c r="F64" s="12">
        <f>F65+F67</f>
        <v>2175</v>
      </c>
      <c r="G64" s="55">
        <f>G65+G67</f>
        <v>1087.6</v>
      </c>
      <c r="H64" s="91">
        <f>G64/F64*100</f>
        <v>50.00459770114942</v>
      </c>
    </row>
    <row r="65" spans="1:8" ht="21.75" customHeight="1">
      <c r="A65" s="37" t="s">
        <v>222</v>
      </c>
      <c r="B65" s="38" t="s">
        <v>91</v>
      </c>
      <c r="C65" s="10">
        <f aca="true" t="shared" si="14" ref="C65:H65">C66</f>
        <v>5350</v>
      </c>
      <c r="D65" s="11">
        <f t="shared" si="14"/>
        <v>4805</v>
      </c>
      <c r="E65" s="11">
        <f t="shared" si="14"/>
        <v>5350</v>
      </c>
      <c r="F65" s="11">
        <f t="shared" si="14"/>
        <v>2175</v>
      </c>
      <c r="G65" s="11">
        <f t="shared" si="14"/>
        <v>1087.6</v>
      </c>
      <c r="H65" s="56">
        <f t="shared" si="14"/>
        <v>50.00459770114942</v>
      </c>
    </row>
    <row r="66" spans="1:8" ht="30" customHeight="1">
      <c r="A66" s="39" t="s">
        <v>221</v>
      </c>
      <c r="B66" s="40" t="s">
        <v>92</v>
      </c>
      <c r="C66" s="10">
        <f>2830.7+2519.3</f>
        <v>5350</v>
      </c>
      <c r="D66" s="11">
        <v>4805</v>
      </c>
      <c r="E66" s="10">
        <v>5350</v>
      </c>
      <c r="F66" s="11">
        <v>2175</v>
      </c>
      <c r="G66" s="11">
        <v>1087.6</v>
      </c>
      <c r="H66" s="56">
        <f>G66/F66*100</f>
        <v>50.00459770114942</v>
      </c>
    </row>
    <row r="67" spans="1:8" ht="29.25" customHeight="1">
      <c r="A67" s="37" t="s">
        <v>220</v>
      </c>
      <c r="B67" s="38" t="s">
        <v>93</v>
      </c>
      <c r="C67" s="10">
        <f>1237.7+1130</f>
        <v>2367.7</v>
      </c>
      <c r="D67" s="11">
        <v>2085.2</v>
      </c>
      <c r="E67" s="10">
        <v>2367.7</v>
      </c>
      <c r="F67" s="11">
        <v>0</v>
      </c>
      <c r="G67" s="11">
        <v>0</v>
      </c>
      <c r="H67" s="56">
        <v>0</v>
      </c>
    </row>
    <row r="68" spans="1:8" ht="24">
      <c r="A68" s="35" t="s">
        <v>94</v>
      </c>
      <c r="B68" s="36" t="s">
        <v>95</v>
      </c>
      <c r="C68" s="12">
        <f aca="true" t="shared" si="15" ref="C68:H69">C69</f>
        <v>317.2</v>
      </c>
      <c r="D68" s="78">
        <f t="shared" si="15"/>
        <v>238</v>
      </c>
      <c r="E68" s="78">
        <f t="shared" si="15"/>
        <v>317.2</v>
      </c>
      <c r="F68" s="78">
        <f t="shared" si="15"/>
        <v>199.5</v>
      </c>
      <c r="G68" s="78">
        <f t="shared" si="15"/>
        <v>99.8</v>
      </c>
      <c r="H68" s="79">
        <f t="shared" si="15"/>
        <v>50.02506265664161</v>
      </c>
    </row>
    <row r="69" spans="1:8" ht="36">
      <c r="A69" s="41" t="s">
        <v>224</v>
      </c>
      <c r="B69" s="38" t="s">
        <v>96</v>
      </c>
      <c r="C69" s="10">
        <f t="shared" si="15"/>
        <v>317.2</v>
      </c>
      <c r="D69" s="11">
        <f t="shared" si="15"/>
        <v>238</v>
      </c>
      <c r="E69" s="11">
        <f t="shared" si="15"/>
        <v>317.2</v>
      </c>
      <c r="F69" s="11">
        <f t="shared" si="15"/>
        <v>199.5</v>
      </c>
      <c r="G69" s="11">
        <f t="shared" si="15"/>
        <v>99.8</v>
      </c>
      <c r="H69" s="56">
        <f t="shared" si="15"/>
        <v>50.02506265664161</v>
      </c>
    </row>
    <row r="70" spans="1:8" ht="36">
      <c r="A70" s="39" t="s">
        <v>223</v>
      </c>
      <c r="B70" s="40" t="s">
        <v>97</v>
      </c>
      <c r="C70" s="10">
        <f>158.6+158.6</f>
        <v>317.2</v>
      </c>
      <c r="D70" s="11">
        <v>238</v>
      </c>
      <c r="E70" s="11">
        <v>317.2</v>
      </c>
      <c r="F70" s="11">
        <v>199.5</v>
      </c>
      <c r="G70" s="11">
        <v>99.8</v>
      </c>
      <c r="H70" s="56">
        <f>G70/F70*100</f>
        <v>50.02506265664161</v>
      </c>
    </row>
    <row r="71" spans="1:8" ht="20.25" customHeight="1">
      <c r="A71" s="35" t="s">
        <v>98</v>
      </c>
      <c r="B71" s="36" t="s">
        <v>99</v>
      </c>
      <c r="C71" s="12" t="e">
        <f>C72+#REF!+C79+C73</f>
        <v>#REF!</v>
      </c>
      <c r="D71" s="12" t="e">
        <f>D72+#REF!+D79+D73</f>
        <v>#REF!</v>
      </c>
      <c r="E71" s="12" t="e">
        <f>E72+#REF!+E79+E73</f>
        <v>#REF!</v>
      </c>
      <c r="F71" s="55">
        <f>F72+F79+F73+F74+F76+F78</f>
        <v>1792.4</v>
      </c>
      <c r="G71" s="55">
        <f>G72+G74+G76+G79</f>
        <v>1295.3999999999999</v>
      </c>
      <c r="H71" s="93">
        <f>G71/F71*100</f>
        <v>72.2718143271591</v>
      </c>
    </row>
    <row r="72" spans="1:8" ht="60">
      <c r="A72" s="42" t="s">
        <v>226</v>
      </c>
      <c r="B72" s="43" t="s">
        <v>100</v>
      </c>
      <c r="C72" s="19">
        <v>950</v>
      </c>
      <c r="D72" s="20">
        <v>779</v>
      </c>
      <c r="E72" s="20">
        <v>950</v>
      </c>
      <c r="F72" s="20">
        <v>13.8</v>
      </c>
      <c r="G72" s="20">
        <v>0</v>
      </c>
      <c r="H72" s="96">
        <v>0</v>
      </c>
    </row>
    <row r="73" spans="1:8" ht="48.75" customHeight="1" hidden="1">
      <c r="A73" s="42" t="s">
        <v>101</v>
      </c>
      <c r="B73" s="43" t="s">
        <v>102</v>
      </c>
      <c r="C73" s="19"/>
      <c r="D73" s="20"/>
      <c r="E73" s="20"/>
      <c r="F73" s="22"/>
      <c r="G73" s="20"/>
      <c r="H73" s="96"/>
    </row>
    <row r="74" spans="1:8" ht="219" customHeight="1">
      <c r="A74" s="87" t="s">
        <v>225</v>
      </c>
      <c r="B74" s="86" t="s">
        <v>206</v>
      </c>
      <c r="C74" s="19"/>
      <c r="D74" s="20"/>
      <c r="E74" s="20"/>
      <c r="F74" s="22">
        <v>1260.7</v>
      </c>
      <c r="G74" s="20">
        <v>1203.3</v>
      </c>
      <c r="H74" s="96">
        <f>G74/F74*100</f>
        <v>95.446973903387</v>
      </c>
    </row>
    <row r="75" spans="1:8" ht="65.25" customHeight="1" hidden="1">
      <c r="A75" s="87" t="s">
        <v>225</v>
      </c>
      <c r="B75" s="86" t="s">
        <v>209</v>
      </c>
      <c r="C75" s="19"/>
      <c r="D75" s="20"/>
      <c r="E75" s="20"/>
      <c r="F75" s="22">
        <v>0</v>
      </c>
      <c r="G75" s="20">
        <v>365.1</v>
      </c>
      <c r="H75" s="96">
        <v>36.5</v>
      </c>
    </row>
    <row r="76" spans="1:8" ht="45.75" customHeight="1">
      <c r="A76" s="87" t="s">
        <v>225</v>
      </c>
      <c r="B76" s="86" t="s">
        <v>207</v>
      </c>
      <c r="C76" s="19"/>
      <c r="D76" s="20"/>
      <c r="E76" s="20"/>
      <c r="F76" s="88">
        <v>213.6</v>
      </c>
      <c r="G76" s="20">
        <v>0</v>
      </c>
      <c r="H76" s="96">
        <v>-5.5</v>
      </c>
    </row>
    <row r="77" spans="1:8" ht="46.5" customHeight="1" hidden="1">
      <c r="A77" s="87" t="s">
        <v>211</v>
      </c>
      <c r="B77" s="86" t="s">
        <v>210</v>
      </c>
      <c r="C77" s="19"/>
      <c r="D77" s="20"/>
      <c r="E77" s="20"/>
      <c r="F77" s="88">
        <v>0</v>
      </c>
      <c r="G77" s="20">
        <v>-47.8</v>
      </c>
      <c r="H77" s="96"/>
    </row>
    <row r="78" spans="1:8" ht="46.5" customHeight="1">
      <c r="A78" s="87" t="s">
        <v>225</v>
      </c>
      <c r="B78" s="86" t="s">
        <v>231</v>
      </c>
      <c r="C78" s="19"/>
      <c r="D78" s="20"/>
      <c r="E78" s="20"/>
      <c r="F78" s="88">
        <v>70.7</v>
      </c>
      <c r="G78" s="20"/>
      <c r="H78" s="96"/>
    </row>
    <row r="79" spans="1:8" ht="25.5" customHeight="1">
      <c r="A79" s="42" t="s">
        <v>228</v>
      </c>
      <c r="B79" s="38" t="s">
        <v>103</v>
      </c>
      <c r="C79" s="16">
        <f aca="true" t="shared" si="16" ref="C79:H79">C80</f>
        <v>3718.6</v>
      </c>
      <c r="D79" s="17">
        <f t="shared" si="16"/>
        <v>273.2</v>
      </c>
      <c r="E79" s="17">
        <f t="shared" si="16"/>
        <v>1868.6</v>
      </c>
      <c r="F79" s="78">
        <f t="shared" si="16"/>
        <v>233.6</v>
      </c>
      <c r="G79" s="17">
        <f t="shared" si="16"/>
        <v>92.1</v>
      </c>
      <c r="H79" s="82">
        <f t="shared" si="16"/>
        <v>39.4263698630137</v>
      </c>
    </row>
    <row r="80" spans="1:8" ht="27.75" customHeight="1">
      <c r="A80" s="42" t="s">
        <v>227</v>
      </c>
      <c r="B80" s="38" t="s">
        <v>104</v>
      </c>
      <c r="C80" s="19">
        <f>SUM(C81:C91)</f>
        <v>3718.6</v>
      </c>
      <c r="D80" s="19">
        <f>SUM(D81:D91)</f>
        <v>273.2</v>
      </c>
      <c r="E80" s="19">
        <f>SUM(E81:E91)</f>
        <v>1868.6</v>
      </c>
      <c r="F80" s="85">
        <f>SUM(F81:F91)</f>
        <v>233.6</v>
      </c>
      <c r="G80" s="85">
        <f>G82</f>
        <v>92.1</v>
      </c>
      <c r="H80" s="97">
        <f>H82</f>
        <v>39.4263698630137</v>
      </c>
    </row>
    <row r="81" spans="1:8" ht="15" hidden="1">
      <c r="A81" s="44"/>
      <c r="B81" s="43" t="s">
        <v>105</v>
      </c>
      <c r="C81" s="10">
        <f>4.4+7.8</f>
        <v>12.2</v>
      </c>
      <c r="D81" s="11"/>
      <c r="E81" s="11">
        <v>12.2</v>
      </c>
      <c r="F81" s="11"/>
      <c r="G81" s="11"/>
      <c r="H81" s="56"/>
    </row>
    <row r="82" spans="1:8" ht="39.75" customHeight="1">
      <c r="A82" s="44"/>
      <c r="B82" s="45" t="s">
        <v>205</v>
      </c>
      <c r="C82" s="10">
        <f>140.6+91.8</f>
        <v>232.39999999999998</v>
      </c>
      <c r="D82" s="11">
        <v>138.5</v>
      </c>
      <c r="E82" s="10">
        <v>232.4</v>
      </c>
      <c r="F82" s="11">
        <v>233.6</v>
      </c>
      <c r="G82" s="11">
        <v>92.1</v>
      </c>
      <c r="H82" s="56">
        <f>G82/F82*100</f>
        <v>39.4263698630137</v>
      </c>
    </row>
    <row r="83" spans="1:8" ht="48" hidden="1">
      <c r="A83" s="46"/>
      <c r="B83" s="43" t="s">
        <v>106</v>
      </c>
      <c r="C83" s="10">
        <f>91.1+112.9</f>
        <v>204</v>
      </c>
      <c r="D83" s="11">
        <v>134.7</v>
      </c>
      <c r="E83" s="10">
        <v>204</v>
      </c>
      <c r="F83" s="11"/>
      <c r="G83" s="11"/>
      <c r="H83" s="56"/>
    </row>
    <row r="84" spans="1:8" ht="72" hidden="1">
      <c r="A84" s="47"/>
      <c r="B84" s="48" t="s">
        <v>137</v>
      </c>
      <c r="C84" s="10">
        <f>1420+1850</f>
        <v>3270</v>
      </c>
      <c r="D84" s="11"/>
      <c r="E84" s="11">
        <v>1420</v>
      </c>
      <c r="F84" s="11"/>
      <c r="G84" s="11"/>
      <c r="H84" s="56"/>
    </row>
    <row r="85" spans="1:8" ht="72" hidden="1">
      <c r="A85" s="47"/>
      <c r="B85" s="49" t="s">
        <v>107</v>
      </c>
      <c r="C85" s="10"/>
      <c r="D85" s="11"/>
      <c r="E85" s="10"/>
      <c r="F85" s="11"/>
      <c r="G85" s="11"/>
      <c r="H85" s="56"/>
    </row>
    <row r="86" spans="1:8" ht="25.5" hidden="1">
      <c r="A86" s="47"/>
      <c r="B86" s="32" t="s">
        <v>108</v>
      </c>
      <c r="C86" s="10"/>
      <c r="D86" s="11"/>
      <c r="E86" s="11"/>
      <c r="F86" s="11"/>
      <c r="G86" s="11"/>
      <c r="H86" s="56"/>
    </row>
    <row r="87" spans="1:8" ht="15" hidden="1">
      <c r="A87" s="47"/>
      <c r="B87" s="43" t="s">
        <v>109</v>
      </c>
      <c r="C87" s="10"/>
      <c r="D87" s="11"/>
      <c r="E87" s="11"/>
      <c r="F87" s="11"/>
      <c r="G87" s="11"/>
      <c r="H87" s="56"/>
    </row>
    <row r="88" spans="1:8" ht="25.5" hidden="1">
      <c r="A88" s="47"/>
      <c r="B88" s="51" t="s">
        <v>110</v>
      </c>
      <c r="C88" s="10"/>
      <c r="D88" s="11"/>
      <c r="E88" s="11"/>
      <c r="F88" s="11"/>
      <c r="G88" s="11"/>
      <c r="H88" s="56"/>
    </row>
    <row r="89" spans="1:8" ht="25.5" hidden="1">
      <c r="A89" s="47"/>
      <c r="B89" s="51" t="s">
        <v>111</v>
      </c>
      <c r="C89" s="10"/>
      <c r="D89" s="11"/>
      <c r="E89" s="11"/>
      <c r="F89" s="11"/>
      <c r="G89" s="11"/>
      <c r="H89" s="56"/>
    </row>
    <row r="90" spans="1:8" ht="15" hidden="1">
      <c r="A90" s="47"/>
      <c r="B90" s="50"/>
      <c r="C90" s="10"/>
      <c r="D90" s="11"/>
      <c r="E90" s="11"/>
      <c r="F90" s="11"/>
      <c r="G90" s="11"/>
      <c r="H90" s="56"/>
    </row>
    <row r="91" spans="1:8" ht="15" hidden="1">
      <c r="A91" s="47"/>
      <c r="B91" s="50"/>
      <c r="C91" s="10"/>
      <c r="D91" s="11"/>
      <c r="E91" s="11"/>
      <c r="F91" s="11"/>
      <c r="G91" s="11"/>
      <c r="H91" s="56"/>
    </row>
    <row r="92" spans="1:8" ht="24" hidden="1">
      <c r="A92" s="108" t="s">
        <v>112</v>
      </c>
      <c r="B92" s="109" t="s">
        <v>113</v>
      </c>
      <c r="C92" s="10"/>
      <c r="D92" s="11"/>
      <c r="E92" s="11"/>
      <c r="F92" s="11"/>
      <c r="G92" s="11"/>
      <c r="H92" s="56"/>
    </row>
    <row r="93" spans="1:8" ht="27" customHeight="1" hidden="1">
      <c r="A93" s="110" t="s">
        <v>114</v>
      </c>
      <c r="B93" s="109" t="s">
        <v>115</v>
      </c>
      <c r="C93" s="12">
        <f aca="true" t="shared" si="17" ref="C93:H93">C94+C95</f>
        <v>121.4</v>
      </c>
      <c r="D93" s="78">
        <f t="shared" si="17"/>
        <v>121.4</v>
      </c>
      <c r="E93" s="78">
        <f t="shared" si="17"/>
        <v>121.4</v>
      </c>
      <c r="F93" s="55">
        <f t="shared" si="17"/>
        <v>0</v>
      </c>
      <c r="G93" s="79">
        <f t="shared" si="17"/>
        <v>0</v>
      </c>
      <c r="H93" s="79">
        <f t="shared" si="17"/>
        <v>0</v>
      </c>
    </row>
    <row r="94" spans="1:8" ht="36" hidden="1">
      <c r="A94" s="52" t="s">
        <v>116</v>
      </c>
      <c r="B94" s="24" t="s">
        <v>117</v>
      </c>
      <c r="C94" s="10">
        <v>121.4</v>
      </c>
      <c r="D94" s="11">
        <v>121.4</v>
      </c>
      <c r="E94" s="11">
        <v>121.4</v>
      </c>
      <c r="F94" s="53">
        <v>0</v>
      </c>
      <c r="G94" s="56">
        <v>0</v>
      </c>
      <c r="H94" s="56">
        <v>0</v>
      </c>
    </row>
    <row r="95" spans="1:8" ht="24" hidden="1">
      <c r="A95" s="52" t="s">
        <v>118</v>
      </c>
      <c r="B95" s="24" t="s">
        <v>119</v>
      </c>
      <c r="C95" s="10"/>
      <c r="D95" s="11"/>
      <c r="E95" s="11"/>
      <c r="F95" s="53">
        <v>0</v>
      </c>
      <c r="G95" s="11"/>
      <c r="H95" s="56"/>
    </row>
    <row r="96" spans="1:8" ht="15" hidden="1">
      <c r="A96" s="108" t="s">
        <v>120</v>
      </c>
      <c r="B96" s="109" t="s">
        <v>121</v>
      </c>
      <c r="C96" s="10">
        <f>C97</f>
        <v>191.6</v>
      </c>
      <c r="D96" s="10">
        <f>D97</f>
        <v>191.6</v>
      </c>
      <c r="E96" s="10">
        <f>E97</f>
        <v>191.6</v>
      </c>
      <c r="F96" s="53">
        <v>0</v>
      </c>
      <c r="G96" s="111">
        <v>0</v>
      </c>
      <c r="H96" s="112">
        <v>0</v>
      </c>
    </row>
    <row r="97" spans="1:11" ht="35.25" customHeight="1" hidden="1">
      <c r="A97" s="52" t="s">
        <v>122</v>
      </c>
      <c r="B97" s="24" t="s">
        <v>123</v>
      </c>
      <c r="C97" s="10">
        <f>77.3+114.3</f>
        <v>191.6</v>
      </c>
      <c r="D97" s="11">
        <v>191.6</v>
      </c>
      <c r="E97" s="11">
        <v>191.6</v>
      </c>
      <c r="F97" s="53">
        <v>0</v>
      </c>
      <c r="G97" s="11">
        <v>0</v>
      </c>
      <c r="H97" s="56">
        <v>0</v>
      </c>
      <c r="J97" s="21"/>
      <c r="K97" s="21"/>
    </row>
    <row r="98" spans="1:8" ht="14.25" customHeight="1" hidden="1">
      <c r="A98" s="108" t="s">
        <v>124</v>
      </c>
      <c r="B98" s="109" t="s">
        <v>125</v>
      </c>
      <c r="C98" s="10"/>
      <c r="D98" s="10"/>
      <c r="E98" s="10"/>
      <c r="F98" s="10"/>
      <c r="G98" s="10"/>
      <c r="H98" s="98"/>
    </row>
    <row r="99" spans="1:8" ht="13.5" customHeight="1" hidden="1">
      <c r="A99" s="108" t="s">
        <v>126</v>
      </c>
      <c r="B99" s="109" t="s">
        <v>127</v>
      </c>
      <c r="C99" s="10"/>
      <c r="D99" s="10"/>
      <c r="E99" s="10"/>
      <c r="F99" s="10"/>
      <c r="G99" s="10"/>
      <c r="H99" s="98"/>
    </row>
    <row r="100" spans="1:8" ht="0.75" customHeight="1">
      <c r="A100" s="87" t="s">
        <v>211</v>
      </c>
      <c r="B100" s="86" t="s">
        <v>210</v>
      </c>
      <c r="C100" s="10"/>
      <c r="D100" s="10"/>
      <c r="E100" s="10"/>
      <c r="F100" s="10">
        <v>0</v>
      </c>
      <c r="G100" s="10"/>
      <c r="H100" s="98"/>
    </row>
    <row r="101" spans="1:8" ht="17.25" customHeight="1">
      <c r="A101" s="113"/>
      <c r="B101" s="77" t="s">
        <v>128</v>
      </c>
      <c r="C101" s="12" t="e">
        <f>C8+C62</f>
        <v>#REF!</v>
      </c>
      <c r="D101" s="78" t="e">
        <f>D8+D62</f>
        <v>#REF!</v>
      </c>
      <c r="E101" s="78" t="e">
        <f>E8+E62</f>
        <v>#REF!</v>
      </c>
      <c r="F101" s="78">
        <f>F8+F62</f>
        <v>17090.399999999998</v>
      </c>
      <c r="G101" s="79">
        <f>G8+G62+G100</f>
        <v>5027.5</v>
      </c>
      <c r="H101" s="79">
        <f>G101/F101*100</f>
        <v>29.4170996582877</v>
      </c>
    </row>
    <row r="102" spans="1:8" ht="42" customHeight="1" hidden="1">
      <c r="A102" s="114"/>
      <c r="B102" s="77"/>
      <c r="C102" s="12"/>
      <c r="D102" s="78"/>
      <c r="E102" s="78"/>
      <c r="F102" s="78"/>
      <c r="G102" s="79"/>
      <c r="H102" s="115"/>
    </row>
    <row r="103" spans="1:8" ht="15">
      <c r="A103" s="83" t="s">
        <v>200</v>
      </c>
      <c r="B103" s="77" t="s">
        <v>201</v>
      </c>
      <c r="C103" s="12"/>
      <c r="D103" s="78"/>
      <c r="E103" s="78"/>
      <c r="F103" s="84">
        <f>F110+F109+F106+F105+F104+F108</f>
        <v>9200.1</v>
      </c>
      <c r="G103" s="79">
        <f>G104+G105+G106+G109+G110+G108</f>
        <v>3460.9</v>
      </c>
      <c r="H103" s="60">
        <f>ROUND(G103/F103%,1)</f>
        <v>37.6</v>
      </c>
    </row>
    <row r="104" spans="1:8" ht="51">
      <c r="A104" s="81" t="s">
        <v>199</v>
      </c>
      <c r="B104" s="80" t="s">
        <v>198</v>
      </c>
      <c r="C104" s="12"/>
      <c r="D104" s="78"/>
      <c r="E104" s="78"/>
      <c r="F104" s="17">
        <v>169.1</v>
      </c>
      <c r="G104" s="82">
        <v>49.1</v>
      </c>
      <c r="H104" s="60">
        <f>ROUND(G104/F104%,1)</f>
        <v>29</v>
      </c>
    </row>
    <row r="105" spans="1:8" ht="51.75">
      <c r="A105" s="57" t="s">
        <v>144</v>
      </c>
      <c r="B105" s="58" t="s">
        <v>145</v>
      </c>
      <c r="C105" s="59">
        <v>3485.4</v>
      </c>
      <c r="D105" s="59">
        <v>780</v>
      </c>
      <c r="E105" s="60">
        <f>ROUND(D105/C105%,1)</f>
        <v>22.4</v>
      </c>
      <c r="F105" s="59">
        <v>5299.3</v>
      </c>
      <c r="G105" s="59">
        <v>2557</v>
      </c>
      <c r="H105" s="60">
        <f>ROUND(G105/F105%,1)</f>
        <v>48.3</v>
      </c>
    </row>
    <row r="106" spans="1:8" ht="39">
      <c r="A106" s="57" t="s">
        <v>146</v>
      </c>
      <c r="B106" s="58" t="s">
        <v>147</v>
      </c>
      <c r="C106" s="59">
        <v>71.1</v>
      </c>
      <c r="D106" s="59">
        <v>17.8</v>
      </c>
      <c r="E106" s="60">
        <f>ROUND(D106/C106%,1)</f>
        <v>25</v>
      </c>
      <c r="F106" s="59">
        <v>21.4</v>
      </c>
      <c r="G106" s="59">
        <v>10.4</v>
      </c>
      <c r="H106" s="60">
        <f>ROUND(G106/F106%,1)</f>
        <v>48.6</v>
      </c>
    </row>
    <row r="107" spans="1:8" ht="17.25" customHeight="1" hidden="1">
      <c r="A107" s="57" t="s">
        <v>148</v>
      </c>
      <c r="B107" s="58" t="s">
        <v>149</v>
      </c>
      <c r="C107" s="59">
        <v>217.4</v>
      </c>
      <c r="D107" s="59">
        <v>0</v>
      </c>
      <c r="E107" s="60"/>
      <c r="F107" s="59">
        <v>0</v>
      </c>
      <c r="G107" s="59">
        <v>0</v>
      </c>
      <c r="H107" s="60"/>
    </row>
    <row r="108" spans="1:8" ht="17.25" customHeight="1">
      <c r="A108" s="57" t="s">
        <v>148</v>
      </c>
      <c r="B108" s="58" t="s">
        <v>149</v>
      </c>
      <c r="C108" s="59"/>
      <c r="D108" s="59"/>
      <c r="E108" s="60"/>
      <c r="F108" s="59">
        <v>376.4</v>
      </c>
      <c r="G108" s="59">
        <v>376.4</v>
      </c>
      <c r="H108" s="60">
        <f>G108/F108*100</f>
        <v>100</v>
      </c>
    </row>
    <row r="109" spans="1:8" ht="15">
      <c r="A109" s="57" t="s">
        <v>150</v>
      </c>
      <c r="B109" s="58" t="s">
        <v>151</v>
      </c>
      <c r="C109" s="59">
        <v>50</v>
      </c>
      <c r="D109" s="59"/>
      <c r="E109" s="60"/>
      <c r="F109" s="59">
        <v>50</v>
      </c>
      <c r="G109" s="59">
        <v>0</v>
      </c>
      <c r="H109" s="60">
        <v>0</v>
      </c>
    </row>
    <row r="110" spans="1:8" ht="19.5" customHeight="1">
      <c r="A110" s="57" t="s">
        <v>152</v>
      </c>
      <c r="B110" s="58" t="s">
        <v>153</v>
      </c>
      <c r="C110" s="59">
        <v>1427.1</v>
      </c>
      <c r="D110" s="59">
        <v>234.2</v>
      </c>
      <c r="E110" s="60">
        <f>ROUND(D110/C110%,1)</f>
        <v>16.4</v>
      </c>
      <c r="F110" s="59">
        <v>3283.9</v>
      </c>
      <c r="G110" s="59">
        <v>468</v>
      </c>
      <c r="H110" s="60">
        <f>ROUND(G110/F110%,1)</f>
        <v>14.3</v>
      </c>
    </row>
    <row r="111" spans="1:8" ht="15" hidden="1">
      <c r="A111" s="57" t="s">
        <v>154</v>
      </c>
      <c r="B111" s="58" t="s">
        <v>153</v>
      </c>
      <c r="C111" s="61"/>
      <c r="D111" s="61"/>
      <c r="E111" s="60"/>
      <c r="F111" s="61"/>
      <c r="G111" s="61"/>
      <c r="H111" s="60"/>
    </row>
    <row r="112" spans="1:8" ht="15">
      <c r="A112" s="62" t="s">
        <v>155</v>
      </c>
      <c r="B112" s="63" t="s">
        <v>156</v>
      </c>
      <c r="C112" s="64">
        <f>C113</f>
        <v>154.5</v>
      </c>
      <c r="D112" s="64">
        <f>D113</f>
        <v>27.4</v>
      </c>
      <c r="E112" s="65">
        <f>ROUND(D112/C112%,1)</f>
        <v>17.7</v>
      </c>
      <c r="F112" s="64">
        <f>F113</f>
        <v>199.5</v>
      </c>
      <c r="G112" s="64">
        <f>G113</f>
        <v>81.9</v>
      </c>
      <c r="H112" s="65">
        <f>ROUND(G112/F112%,1)</f>
        <v>41.1</v>
      </c>
    </row>
    <row r="113" spans="1:8" ht="15">
      <c r="A113" s="57" t="s">
        <v>157</v>
      </c>
      <c r="B113" s="58" t="s">
        <v>158</v>
      </c>
      <c r="C113" s="59">
        <v>154.5</v>
      </c>
      <c r="D113" s="59">
        <v>27.4</v>
      </c>
      <c r="E113" s="60">
        <f>ROUND(D113/C113%,1)</f>
        <v>17.7</v>
      </c>
      <c r="F113" s="59">
        <v>199.5</v>
      </c>
      <c r="G113" s="59">
        <v>81.9</v>
      </c>
      <c r="H113" s="60">
        <f>ROUND(G113/F113%,1)</f>
        <v>41.1</v>
      </c>
    </row>
    <row r="114" spans="1:8" ht="26.25">
      <c r="A114" s="62" t="s">
        <v>159</v>
      </c>
      <c r="B114" s="63" t="s">
        <v>160</v>
      </c>
      <c r="C114" s="64">
        <f>C115+C116</f>
        <v>82</v>
      </c>
      <c r="D114" s="64">
        <f>D115+D116</f>
        <v>4.2</v>
      </c>
      <c r="E114" s="65">
        <f>ROUND(D114/C114%,1)</f>
        <v>5.1</v>
      </c>
      <c r="F114" s="64">
        <f>F115+F116</f>
        <v>653.8</v>
      </c>
      <c r="G114" s="64">
        <f>G115+G116</f>
        <v>71</v>
      </c>
      <c r="H114" s="65">
        <v>0</v>
      </c>
    </row>
    <row r="115" spans="1:8" ht="39">
      <c r="A115" s="57" t="s">
        <v>161</v>
      </c>
      <c r="B115" s="58" t="s">
        <v>162</v>
      </c>
      <c r="C115" s="66">
        <v>52</v>
      </c>
      <c r="D115" s="66">
        <v>4.2</v>
      </c>
      <c r="E115" s="60">
        <f>ROUND(D115/C115%,1)</f>
        <v>8.1</v>
      </c>
      <c r="F115" s="66">
        <v>263.8</v>
      </c>
      <c r="G115" s="66">
        <v>71</v>
      </c>
      <c r="H115" s="60">
        <v>0</v>
      </c>
    </row>
    <row r="116" spans="1:8" ht="15">
      <c r="A116" s="57" t="s">
        <v>163</v>
      </c>
      <c r="B116" s="58" t="s">
        <v>164</v>
      </c>
      <c r="C116" s="66">
        <v>30</v>
      </c>
      <c r="D116" s="66"/>
      <c r="E116" s="60"/>
      <c r="F116" s="66">
        <v>390</v>
      </c>
      <c r="G116" s="66">
        <v>0</v>
      </c>
      <c r="H116" s="60">
        <v>0</v>
      </c>
    </row>
    <row r="117" spans="1:8" ht="15">
      <c r="A117" s="62" t="s">
        <v>165</v>
      </c>
      <c r="B117" s="63" t="s">
        <v>166</v>
      </c>
      <c r="C117" s="67">
        <f>C119+C120</f>
        <v>1838.7</v>
      </c>
      <c r="D117" s="67">
        <f>D119+D120</f>
        <v>282.59999999999997</v>
      </c>
      <c r="E117" s="65">
        <f aca="true" t="shared" si="18" ref="E117:E124">ROUND(D117/C117%,1)</f>
        <v>15.4</v>
      </c>
      <c r="F117" s="67">
        <f>F119+F120+F118</f>
        <v>75.7</v>
      </c>
      <c r="G117" s="67">
        <f>G119+G120</f>
        <v>0</v>
      </c>
      <c r="H117" s="65">
        <f aca="true" t="shared" si="19" ref="H117:H124">ROUND(G117/F117%,1)</f>
        <v>0</v>
      </c>
    </row>
    <row r="118" spans="1:8" ht="15">
      <c r="A118" s="57" t="s">
        <v>232</v>
      </c>
      <c r="B118" s="58" t="s">
        <v>233</v>
      </c>
      <c r="C118" s="67"/>
      <c r="D118" s="67"/>
      <c r="E118" s="65"/>
      <c r="F118" s="61">
        <v>70.7</v>
      </c>
      <c r="G118" s="61"/>
      <c r="H118" s="60"/>
    </row>
    <row r="119" spans="1:8" ht="26.25">
      <c r="A119" s="57" t="s">
        <v>212</v>
      </c>
      <c r="B119" s="58" t="s">
        <v>168</v>
      </c>
      <c r="C119" s="61">
        <v>1760</v>
      </c>
      <c r="D119" s="61">
        <v>262.9</v>
      </c>
      <c r="E119" s="60">
        <f t="shared" si="18"/>
        <v>14.9</v>
      </c>
      <c r="F119" s="61">
        <v>5</v>
      </c>
      <c r="G119" s="61">
        <v>0</v>
      </c>
      <c r="H119" s="60">
        <f t="shared" si="19"/>
        <v>0</v>
      </c>
    </row>
    <row r="120" spans="1:8" ht="26.25" hidden="1">
      <c r="A120" s="57" t="s">
        <v>167</v>
      </c>
      <c r="B120" s="58" t="s">
        <v>168</v>
      </c>
      <c r="C120" s="61">
        <v>78.7</v>
      </c>
      <c r="D120" s="61">
        <v>19.7</v>
      </c>
      <c r="E120" s="60">
        <f t="shared" si="18"/>
        <v>25</v>
      </c>
      <c r="F120" s="61"/>
      <c r="G120" s="61"/>
      <c r="H120" s="60"/>
    </row>
    <row r="121" spans="1:8" ht="15">
      <c r="A121" s="62" t="s">
        <v>169</v>
      </c>
      <c r="B121" s="68" t="s">
        <v>170</v>
      </c>
      <c r="C121" s="64">
        <f>SUM(C122:C125)</f>
        <v>8972.4</v>
      </c>
      <c r="D121" s="64">
        <f>D122+D123+D124</f>
        <v>734</v>
      </c>
      <c r="E121" s="65">
        <f t="shared" si="18"/>
        <v>8.2</v>
      </c>
      <c r="F121" s="64">
        <f>SUM(F122:F125)</f>
        <v>7912.400000000001</v>
      </c>
      <c r="G121" s="64">
        <f>G122+G123+G124+G125</f>
        <v>1558.6</v>
      </c>
      <c r="H121" s="65">
        <f t="shared" si="19"/>
        <v>19.7</v>
      </c>
    </row>
    <row r="122" spans="1:8" ht="14.25" customHeight="1">
      <c r="A122" s="57" t="s">
        <v>171</v>
      </c>
      <c r="B122" s="58" t="s">
        <v>172</v>
      </c>
      <c r="C122" s="59">
        <v>500</v>
      </c>
      <c r="D122" s="59">
        <v>183.4</v>
      </c>
      <c r="E122" s="60">
        <f t="shared" si="18"/>
        <v>36.7</v>
      </c>
      <c r="F122" s="59">
        <v>1005.3</v>
      </c>
      <c r="G122" s="59">
        <v>22.8</v>
      </c>
      <c r="H122" s="60">
        <f t="shared" si="19"/>
        <v>2.3</v>
      </c>
    </row>
    <row r="123" spans="1:8" ht="15" hidden="1">
      <c r="A123" s="57" t="s">
        <v>173</v>
      </c>
      <c r="B123" s="58" t="s">
        <v>174</v>
      </c>
      <c r="C123" s="59">
        <v>6807.4</v>
      </c>
      <c r="D123" s="59">
        <v>151.1</v>
      </c>
      <c r="E123" s="60">
        <f t="shared" si="18"/>
        <v>2.2</v>
      </c>
      <c r="F123" s="59">
        <v>0</v>
      </c>
      <c r="G123" s="59">
        <v>0</v>
      </c>
      <c r="H123" s="60">
        <v>0</v>
      </c>
    </row>
    <row r="124" spans="1:8" ht="14.25" customHeight="1">
      <c r="A124" s="57" t="s">
        <v>175</v>
      </c>
      <c r="B124" s="58" t="s">
        <v>176</v>
      </c>
      <c r="C124" s="59">
        <v>1665</v>
      </c>
      <c r="D124" s="59">
        <v>399.5</v>
      </c>
      <c r="E124" s="60">
        <f t="shared" si="18"/>
        <v>24</v>
      </c>
      <c r="F124" s="59">
        <v>6907.1</v>
      </c>
      <c r="G124" s="59">
        <v>1535.8</v>
      </c>
      <c r="H124" s="60">
        <f t="shared" si="19"/>
        <v>22.2</v>
      </c>
    </row>
    <row r="125" spans="1:8" ht="26.25" hidden="1">
      <c r="A125" s="57" t="s">
        <v>177</v>
      </c>
      <c r="B125" s="58" t="s">
        <v>178</v>
      </c>
      <c r="C125" s="59"/>
      <c r="D125" s="59"/>
      <c r="E125" s="60"/>
      <c r="F125" s="59">
        <v>0</v>
      </c>
      <c r="G125" s="59">
        <v>0</v>
      </c>
      <c r="H125" s="60">
        <v>0</v>
      </c>
    </row>
    <row r="126" spans="1:8" ht="15">
      <c r="A126" s="62" t="s">
        <v>179</v>
      </c>
      <c r="B126" s="63" t="s">
        <v>180</v>
      </c>
      <c r="C126" s="64">
        <f>C127</f>
        <v>30</v>
      </c>
      <c r="D126" s="64">
        <v>0</v>
      </c>
      <c r="E126" s="65">
        <f>ROUND(D126/C126%,1)</f>
        <v>0</v>
      </c>
      <c r="F126" s="64">
        <f>F127</f>
        <v>16.5</v>
      </c>
      <c r="G126" s="64">
        <f>G127</f>
        <v>0</v>
      </c>
      <c r="H126" s="65">
        <f>ROUND(G126/F126%,1)</f>
        <v>0</v>
      </c>
    </row>
    <row r="127" spans="1:8" ht="15">
      <c r="A127" s="57" t="s">
        <v>181</v>
      </c>
      <c r="B127" s="58" t="s">
        <v>182</v>
      </c>
      <c r="C127" s="59">
        <v>30</v>
      </c>
      <c r="D127" s="59">
        <v>0</v>
      </c>
      <c r="E127" s="60"/>
      <c r="F127" s="59">
        <v>16.5</v>
      </c>
      <c r="G127" s="59">
        <v>0</v>
      </c>
      <c r="H127" s="60">
        <v>0</v>
      </c>
    </row>
    <row r="128" spans="1:8" ht="15">
      <c r="A128" s="62" t="s">
        <v>183</v>
      </c>
      <c r="B128" s="69" t="s">
        <v>184</v>
      </c>
      <c r="C128" s="64" t="e">
        <f>C129+#REF!</f>
        <v>#REF!</v>
      </c>
      <c r="D128" s="64" t="e">
        <f>D129+#REF!</f>
        <v>#REF!</v>
      </c>
      <c r="E128" s="65" t="e">
        <f>ROUND(D128/C128%,1)</f>
        <v>#REF!</v>
      </c>
      <c r="F128" s="64">
        <f>F129</f>
        <v>4128.8</v>
      </c>
      <c r="G128" s="64">
        <f>G129</f>
        <v>1965</v>
      </c>
      <c r="H128" s="65">
        <f aca="true" t="shared" si="20" ref="H128:H135">ROUND(G128/F128%,1)</f>
        <v>47.6</v>
      </c>
    </row>
    <row r="129" spans="1:8" ht="15">
      <c r="A129" s="57" t="s">
        <v>185</v>
      </c>
      <c r="B129" s="58" t="s">
        <v>186</v>
      </c>
      <c r="C129" s="59">
        <v>992.1</v>
      </c>
      <c r="D129" s="59">
        <v>244.5</v>
      </c>
      <c r="E129" s="60">
        <f>ROUND(D129/C129%,1)</f>
        <v>24.6</v>
      </c>
      <c r="F129" s="59">
        <v>4128.8</v>
      </c>
      <c r="G129" s="59">
        <v>1965</v>
      </c>
      <c r="H129" s="60">
        <f t="shared" si="20"/>
        <v>47.6</v>
      </c>
    </row>
    <row r="130" spans="1:8" ht="26.25" hidden="1">
      <c r="A130" s="57" t="s">
        <v>187</v>
      </c>
      <c r="B130" s="58" t="s">
        <v>188</v>
      </c>
      <c r="C130" s="59"/>
      <c r="D130" s="59"/>
      <c r="E130" s="60" t="e">
        <f>ROUND(D130/C130%,1)</f>
        <v>#DIV/0!</v>
      </c>
      <c r="F130" s="59"/>
      <c r="G130" s="59"/>
      <c r="H130" s="60" t="e">
        <f t="shared" si="20"/>
        <v>#DIV/0!</v>
      </c>
    </row>
    <row r="131" spans="1:8" ht="15">
      <c r="A131" s="62" t="s">
        <v>189</v>
      </c>
      <c r="B131" s="68" t="s">
        <v>190</v>
      </c>
      <c r="C131" s="64">
        <f>C132</f>
        <v>136</v>
      </c>
      <c r="D131" s="64">
        <v>0</v>
      </c>
      <c r="E131" s="60"/>
      <c r="F131" s="64">
        <f>F132</f>
        <v>287.4</v>
      </c>
      <c r="G131" s="64">
        <f>G132</f>
        <v>143.7</v>
      </c>
      <c r="H131" s="65">
        <f t="shared" si="20"/>
        <v>50</v>
      </c>
    </row>
    <row r="132" spans="1:8" ht="14.25" customHeight="1">
      <c r="A132" s="57" t="s">
        <v>202</v>
      </c>
      <c r="B132" s="58" t="s">
        <v>203</v>
      </c>
      <c r="C132" s="66">
        <v>136</v>
      </c>
      <c r="D132" s="66">
        <v>0</v>
      </c>
      <c r="E132" s="60"/>
      <c r="F132" s="66">
        <v>287.4</v>
      </c>
      <c r="G132" s="66">
        <v>143.7</v>
      </c>
      <c r="H132" s="60">
        <f t="shared" si="20"/>
        <v>50</v>
      </c>
    </row>
    <row r="133" spans="1:8" ht="26.25" hidden="1">
      <c r="A133" s="62" t="s">
        <v>194</v>
      </c>
      <c r="B133" s="68" t="s">
        <v>195</v>
      </c>
      <c r="C133" s="64" t="e">
        <f>#REF!+C134</f>
        <v>#REF!</v>
      </c>
      <c r="D133" s="64" t="e">
        <f>#REF!+D134</f>
        <v>#REF!</v>
      </c>
      <c r="E133" s="60"/>
      <c r="F133" s="64">
        <f>F134</f>
        <v>0</v>
      </c>
      <c r="G133" s="64">
        <f>G134</f>
        <v>0</v>
      </c>
      <c r="H133" s="65" t="e">
        <f t="shared" si="20"/>
        <v>#DIV/0!</v>
      </c>
    </row>
    <row r="134" spans="1:8" ht="15" hidden="1">
      <c r="A134" s="70" t="s">
        <v>196</v>
      </c>
      <c r="B134" s="58" t="s">
        <v>197</v>
      </c>
      <c r="C134" s="59"/>
      <c r="D134" s="59"/>
      <c r="E134" s="60"/>
      <c r="F134" s="59"/>
      <c r="G134" s="59"/>
      <c r="H134" s="60" t="e">
        <f t="shared" si="20"/>
        <v>#DIV/0!</v>
      </c>
    </row>
    <row r="135" spans="1:8" ht="15">
      <c r="A135" s="71"/>
      <c r="B135" s="99" t="s">
        <v>191</v>
      </c>
      <c r="C135" s="100" t="e">
        <f>C98+C112+C114+C117+C121+C126+C128+C131+C105+C106+C109+C110+C107</f>
        <v>#REF!</v>
      </c>
      <c r="D135" s="100" t="e">
        <f>D98+D112+D114+D117+D121+D126+D128+D131+D105+D106+D107+D110</f>
        <v>#REF!</v>
      </c>
      <c r="E135" s="65" t="e">
        <f>ROUND(D135/C135%,1)</f>
        <v>#REF!</v>
      </c>
      <c r="F135" s="100">
        <f>F103+F112+F114+F117+F121+F126+F128+F131+F133</f>
        <v>22474.2</v>
      </c>
      <c r="G135" s="100">
        <f>G133+G131+G128+G126+G121+G117+G114+G112+G103</f>
        <v>7281.1</v>
      </c>
      <c r="H135" s="65">
        <f t="shared" si="20"/>
        <v>32.4</v>
      </c>
    </row>
    <row r="136" spans="1:8" ht="15">
      <c r="A136" s="72"/>
      <c r="B136" s="73" t="s">
        <v>192</v>
      </c>
      <c r="C136" s="74"/>
      <c r="D136" s="74"/>
      <c r="E136" s="60"/>
      <c r="F136" s="74"/>
      <c r="G136" s="74"/>
      <c r="H136" s="60"/>
    </row>
    <row r="137" spans="1:8" ht="15">
      <c r="A137" s="75"/>
      <c r="B137" s="75" t="s">
        <v>193</v>
      </c>
      <c r="C137" s="76" t="e">
        <f>C101-C135</f>
        <v>#REF!</v>
      </c>
      <c r="D137" s="76" t="e">
        <f>D101-D135</f>
        <v>#REF!</v>
      </c>
      <c r="E137" s="60"/>
      <c r="F137" s="76">
        <f>F135-F101</f>
        <v>5383.800000000003</v>
      </c>
      <c r="G137" s="76">
        <f>G135-G101</f>
        <v>2253.6000000000004</v>
      </c>
      <c r="H137" s="60"/>
    </row>
  </sheetData>
  <sheetProtection/>
  <mergeCells count="4">
    <mergeCell ref="A5:H5"/>
    <mergeCell ref="F1:H1"/>
    <mergeCell ref="F2:H2"/>
    <mergeCell ref="F3:H3"/>
  </mergeCells>
  <printOptions/>
  <pageMargins left="0.38" right="0.17" top="0.33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1</cp:lastModifiedBy>
  <cp:lastPrinted>2018-07-12T10:02:00Z</cp:lastPrinted>
  <dcterms:created xsi:type="dcterms:W3CDTF">2014-11-17T05:07:06Z</dcterms:created>
  <dcterms:modified xsi:type="dcterms:W3CDTF">2018-07-17T09:27:43Z</dcterms:modified>
  <cp:category/>
  <cp:version/>
  <cp:contentType/>
  <cp:contentStatus/>
</cp:coreProperties>
</file>